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uario\Documents\NATALI\2025\CUENTA PÚBLICA 2024\ldf\"/>
    </mc:Choice>
  </mc:AlternateContent>
  <xr:revisionPtr revIDLastSave="0" documentId="13_ncr:1_{AF53D18E-369F-480E-BE39-9256F7C03F76}" xr6:coauthVersionLast="36" xr6:coauthVersionMax="36" xr10:uidLastSave="{00000000-0000-0000-0000-000000000000}"/>
  <bookViews>
    <workbookView xWindow="0" yWindow="0" windowWidth="28800" windowHeight="11505" tabRatio="720" activeTab="8" xr2:uid="{4F01CC00-3A1D-4E62-9D89-121F89E2C6EC}"/>
  </bookViews>
  <sheets>
    <sheet name="Formato 1" sheetId="1" r:id="rId1"/>
    <sheet name="Formato 2" sheetId="3" r:id="rId2"/>
    <sheet name="Formato 3" sheetId="4" r:id="rId3"/>
    <sheet name="Formato 4" sheetId="2" r:id="rId4"/>
    <sheet name="Formato 5" sheetId="10" r:id="rId5"/>
    <sheet name="Formato 6 a)" sheetId="7" r:id="rId6"/>
    <sheet name="Formato 6 b)" sheetId="8" r:id="rId7"/>
    <sheet name="Formato 6 c)" sheetId="6" r:id="rId8"/>
    <sheet name="Formato 6 d)" sheetId="5" r:id="rId9"/>
  </sheets>
  <externalReferences>
    <externalReference r:id="rId10"/>
    <externalReference r:id="rId11"/>
    <externalReference r:id="rId12"/>
    <externalReference r:id="rId13"/>
  </externalReferences>
  <definedNames>
    <definedName name="al31dic_bbva806">'[1]Formato 02'!$F$23</definedName>
    <definedName name="al31dic_bx120">'[1]Formato 02'!$F$21</definedName>
    <definedName name="al31dic_bx254">'[1]Formato 02'!$F$20</definedName>
    <definedName name="al31dic_bx537">'[1]Formato 02'!$F$19</definedName>
    <definedName name="al31dic_calak38.125">'[1]Formato 02'!#REF!</definedName>
    <definedName name="al31dic_camp66.5">'[1]Formato 02'!#REF!</definedName>
    <definedName name="al31dic_chap34.5">'[1]Formato 02'!#REF!</definedName>
    <definedName name="al31dic_esc47.2">'[1]Formato 02'!#REF!</definedName>
    <definedName name="al31dic_hkn18.8">'[1]Formato 02'!#REF!</definedName>
    <definedName name="al31dic_hop40.5">'[1]Formato 02'!#REF!</definedName>
    <definedName name="al31dic_santander800">'[1]Formato 02'!$F$22</definedName>
    <definedName name="al31dic_tnb9.2">'[1]Formato 02'!#REF!</definedName>
    <definedName name="amort_acum_bbva806">'[1]Formato 02'!$H$23</definedName>
    <definedName name="amort_acum_bx120">'[1]Formato 02'!$H$21</definedName>
    <definedName name="amort_acum_bx254">'[1]Formato 02'!$H$20</definedName>
    <definedName name="amort_acum_bx537">'[1]Formato 02'!$H$19</definedName>
    <definedName name="amort_acum_santander800">'[1]Formato 02'!$H$22</definedName>
    <definedName name="ANIO">'[2]Info General'!$D$20</definedName>
    <definedName name="Año">[1]Resumen!$I$6</definedName>
    <definedName name="APP_FIN_04">'[3]Formato 3'!$E$13</definedName>
    <definedName name="APP_FIN_06">'[3]Formato 3'!$G$13</definedName>
    <definedName name="APP_FIN_07">'[3]Formato 3'!$H$13</definedName>
    <definedName name="APP_FIN_08">'[3]Formato 3'!$I$13</definedName>
    <definedName name="APP_FIN_09">'[3]Formato 3'!$J$13</definedName>
    <definedName name="APP_FIN_10">'[3]Formato 3'!$K$13</definedName>
    <definedName name="APP_T10">'[3]Formato 3'!$K$8</definedName>
    <definedName name="APP_T7">'[3]Formato 3'!$H$8</definedName>
    <definedName name="APP_T8">'[3]Formato 3'!$I$8</definedName>
    <definedName name="_xlnm.Print_Area" localSheetId="1">'Formato 2'!$A$1:$I$58</definedName>
    <definedName name="_xlnm.Print_Area" localSheetId="2">'Formato 3'!$A$1:$L$39</definedName>
    <definedName name="_xlnm.Print_Area" localSheetId="3">'Formato 4'!$A$1:$E$80</definedName>
    <definedName name="_xlnm.Print_Area" localSheetId="4">'Formato 5'!$A$1:$U$83</definedName>
    <definedName name="_xlnm.Print_Area" localSheetId="5">'Formato 6 a)'!$A$1:$P$193</definedName>
    <definedName name="_xlnm.Print_Area" localSheetId="6">'Formato 6 b)'!$A$1:$Q$104</definedName>
    <definedName name="_xlnm.Print_Area" localSheetId="7">'Formato 6 c)'!$A$1:$Q$126</definedName>
    <definedName name="_xlnm.Print_Area" localSheetId="8">'Formato 6 d)'!$A$1:$H$119</definedName>
    <definedName name="cbvbcvbcv">'[3]Formato 6 b)'!$B$64</definedName>
    <definedName name="cvbcbvbcvbvc">'[3]Formato 6 b)'!$C$37</definedName>
    <definedName name="cvbcvb">'[3]Formato 6 b)'!$F$36</definedName>
    <definedName name="cvbcvbcbv">'[3]Formato 6 b)'!$D$64</definedName>
    <definedName name="cvbvcbcbvbc">'[3]Formato 6 b)'!$C$9</definedName>
    <definedName name="DEUDA_CONT_FIN_01">'[3]Formato 2'!$B$31</definedName>
    <definedName name="DEUDA_CONT_FIN_02">'[3]Formato 2'!$C$31</definedName>
    <definedName name="DEUDA_CONT_FIN_03">'[3]Formato 2'!$D$31</definedName>
    <definedName name="DEUDA_CONT_FIN_04">'[3]Formato 2'!$E$31</definedName>
    <definedName name="DEUDA_CONT_FIN_05">'[3]Formato 2'!$F$31</definedName>
    <definedName name="DEUDA_CONT_FIN_06">'[3]Formato 2'!$G$31</definedName>
    <definedName name="DEUDA_CONT_FIN_07">'[3]Formato 2'!$H$31</definedName>
    <definedName name="dsafvzsd">'[4]Info General'!$C$7</definedName>
    <definedName name="dsfdsdsdsdsdsdsdsdsdsdsdsdsdsdsdsdsdsdsdsdsdsdsdsdsdsdsdsdsdsdsdsdsdsds">'[3]Formato 3'!$H$14</definedName>
    <definedName name="dsfsfdsffffffff">'[3]Formato 3'!$I$14</definedName>
    <definedName name="ENTE_PUBLICO_A">'[2]Info General'!$C$7</definedName>
    <definedName name="fdggdfgdgfd">'[3]Formato 3'!$E$8</definedName>
    <definedName name="fdgxfd">'[4]Info General'!$C$7</definedName>
    <definedName name="fdsfdsfdsfdsfdsfdsfdsfdsfdsfdsfdsfds">'[3]Formato 3'!$J$8</definedName>
    <definedName name="fgsgfdfdfzxvzcvczv">'[3]Formato 2'!$C$52</definedName>
    <definedName name="fin_trim">[1]Resumen!$I$9</definedName>
    <definedName name="formato1_cifras_calculadas" comment="Resultados de las operación realizadas con la tabla &quot;Resumen&quot;">'[1]Formato 01'!$G$18:$G$22,'[1]Formato 01'!$N$18:$O$22,'[1]Formato 01'!$O$60:$O$64</definedName>
    <definedName name="formato1_informacion_externa">'[1]Formato 01'!$G$34,'[1]Formato 01'!$N$34:$O$34,'[1]Formato 01'!#REF!,'[1]Formato 01'!#REF!,'[1]Formato 01'!$G$48,'[1]Formato 01'!$N$48:$O$48,'[1]Formato 01'!$G$54:$G$55,'[1]Formato 01'!$N$54:$O$55</definedName>
    <definedName name="GASTO_E_FIN_02">'[3]Formato 6 b)'!$C$64</definedName>
    <definedName name="GASTO_E_FIN_04">'[3]Formato 6 b)'!$E$64</definedName>
    <definedName name="GASTO_E_FIN_05">'[3]Formato 6 b)'!$F$64</definedName>
    <definedName name="GASTO_E_FIN_06">'[3]Formato 6 b)'!$G$64</definedName>
    <definedName name="GASTO_E_T3">'[3]Formato 6 b)'!$D$37</definedName>
    <definedName name="GASTO_E_T4">'[3]Formato 6 b)'!$E$37</definedName>
    <definedName name="GASTO_E_T5">'[3]Formato 6 b)'!$F$37</definedName>
    <definedName name="GASTO_E_T6">'[3]Formato 6 b)'!$G$37</definedName>
    <definedName name="GASTO_NE_FIN_01">'[3]Formato 6 b)'!$B$36</definedName>
    <definedName name="GASTO_NE_FIN_02">'[3]Formato 6 b)'!$C$36</definedName>
    <definedName name="GASTO_NE_FIN_03">'[3]Formato 6 b)'!$D$36</definedName>
    <definedName name="GASTO_NE_FIN_04">'[3]Formato 6 b)'!$E$36</definedName>
    <definedName name="GASTO_NE_FIN_06">'[3]Formato 6 b)'!$G$36</definedName>
    <definedName name="GASTO_NE_T1">'[3]Formato 6 b)'!$B$9</definedName>
    <definedName name="GASTO_NE_T4">'[3]Formato 6 b)'!$E$9</definedName>
    <definedName name="GASTO_NE_T5">'[3]Formato 6 b)'!$F$9</definedName>
    <definedName name="GASTO_NE_T6">'[3]Formato 6 b)'!$G$9</definedName>
    <definedName name="gfhdhdgh">'[3]Formato 2'!$E$52</definedName>
    <definedName name="inicio_trim">[1]Resumen!$I$8</definedName>
    <definedName name="int_acum_bbva806">'[1]Formato 02'!$K$23</definedName>
    <definedName name="int_acum_bx120">'[1]Formato 02'!$K$21</definedName>
    <definedName name="int_acum_bx254">'[1]Formato 02'!$K$20</definedName>
    <definedName name="int_acum_bx537">'[1]Formato 02'!$K$19</definedName>
    <definedName name="int_acum_FONREC135">'[1]Formato 02'!$K$67</definedName>
    <definedName name="int_acum_FONREC6">'[1]Formato 02'!$K$66</definedName>
    <definedName name="int_acum_FONREC81">'[1]Formato 02'!$K$65</definedName>
    <definedName name="Int_acum_FONREC83">'[1]Formato 02'!$K$63</definedName>
    <definedName name="int_acum_PROFISE222">'[1]Formato 02'!$K$64</definedName>
    <definedName name="int_acum_santander800">'[1]Formato 02'!$K$22</definedName>
    <definedName name="MONTO1">'[4]Info General'!$D$18</definedName>
    <definedName name="MONTO2">'[4]Info General'!$E$18</definedName>
    <definedName name="num_mes">[1]Resumen!$M$8</definedName>
    <definedName name="OB_CORTO_PLAZO_FIN_01">'[3]Formato 2'!$B$52</definedName>
    <definedName name="OB_CORTO_PLAZO_FIN_03">'[3]Formato 2'!$D$52</definedName>
    <definedName name="OB_CORTO_PLAZO_FIN_05">'[3]Formato 2'!$F$52</definedName>
    <definedName name="OTROS_FIN_04">'[3]Formato 3'!$E$19</definedName>
    <definedName name="OTROS_FIN_06">'[3]Formato 3'!$G$19</definedName>
    <definedName name="OTROS_FIN_07">'[3]Formato 3'!$H$19</definedName>
    <definedName name="OTROS_FIN_08">'[3]Formato 3'!$I$19</definedName>
    <definedName name="OTROS_FIN_09">'[3]Formato 3'!$J$19</definedName>
    <definedName name="OTROS_FIN_10">'[3]Formato 3'!$K$19</definedName>
    <definedName name="OTROS_T10">'[3]Formato 3'!$K$14</definedName>
    <definedName name="OTROS_T6">'[3]Formato 3'!$G$14</definedName>
    <definedName name="OTROS_T9">'[3]Formato 3'!$J$14</definedName>
    <definedName name="PERIODO_INFORME">'[2]Info General'!$C$14</definedName>
    <definedName name="sadas">'[4]Info General'!$C$7</definedName>
    <definedName name="SALDO_PENDIENTE">'[4]Info General'!$F$18</definedName>
    <definedName name="sdfsdfsfds">'[3]Formato 3'!$E$14</definedName>
    <definedName name="sdfsfsdf">'[3]Formato 3'!$G$8</definedName>
    <definedName name="si_apicam">'[1]Formato 01'!$G$34</definedName>
    <definedName name="si_bbva806">'[1]Formato 01'!$G$22</definedName>
    <definedName name="si_bx120">'[1]Formato 01'!$G$20</definedName>
    <definedName name="si_bx254">'[1]Formato 01'!$G$19</definedName>
    <definedName name="si_bx537">'[1]Formato 01'!$G$18</definedName>
    <definedName name="si_calakmul">'[1]Formato 01'!#REF!</definedName>
    <definedName name="si_calkiní">'[1]Formato 01'!$G$45</definedName>
    <definedName name="si_camp66.5">'[1]Formato 01'!#REF!</definedName>
    <definedName name="si_camp74">'[1]Formato 01'!#REF!</definedName>
    <definedName name="si_camp90">'[1]Formato 01'!$G$48</definedName>
    <definedName name="si_carm120">'[1]Formato 01'!$G$54</definedName>
    <definedName name="si_carm162">'[1]Formato 01'!$G$55</definedName>
    <definedName name="si_chap34.5">'[1]Formato 01'!#REF!</definedName>
    <definedName name="si_esc47.2">'[1]Formato 01'!#REF!</definedName>
    <definedName name="si_hkn18.8">'[1]Formato 01'!#REF!</definedName>
    <definedName name="si_hop40.5">'[1]Formato 01'!#REF!</definedName>
    <definedName name="si_santander800">'[1]Formato 01'!$G$21</definedName>
    <definedName name="si_tnb9.2">'[1]Formato 01'!#REF!</definedName>
    <definedName name="_xlnm.Print_Titles" localSheetId="0">'Formato 1'!$1:$7</definedName>
    <definedName name="_xlnm.Print_Titles" localSheetId="1">'Formato 2'!$1:$4</definedName>
    <definedName name="_xlnm.Print_Titles" localSheetId="4">'Formato 5'!$1:$7</definedName>
    <definedName name="_xlnm.Print_Titles" localSheetId="5">'Formato 6 a)'!$1:$7</definedName>
    <definedName name="_xlnm.Print_Titles" localSheetId="6">'Formato 6 b)'!$1:$7</definedName>
    <definedName name="_xlnm.Print_Titles" localSheetId="7">'Formato 6 c)'!$2:$11</definedName>
    <definedName name="TRIMESTRE">'[4]Info General'!$C$16</definedName>
    <definedName name="ULTIMO">'[2]Info General'!$E$20</definedName>
    <definedName name="ULTIMO_SALDO">'[4]Info General'!$F$20</definedName>
    <definedName name="VALOR_INS_BCC_FIN_01">'[3]Formato 2'!$B$38</definedName>
    <definedName name="VALOR_INS_BCC_FIN_02">'[3]Formato 2'!$C$38</definedName>
    <definedName name="VALOR_INS_BCC_FIN_03">'[3]Formato 2'!$D$38</definedName>
    <definedName name="VALOR_INS_BCC_FIN_04">'[3]Formato 2'!$E$38</definedName>
    <definedName name="VALOR_INS_BCC_FIN_05">'[3]Formato 2'!$F$38</definedName>
    <definedName name="VALOR_INS_BCC_FIN_06">'[3]Formato 2'!$G$38</definedName>
    <definedName name="vcbvbcbdfgfdg">'[3]Formato 6 b)'!$D$9</definedName>
    <definedName name="vcvcbvcbcvb">'[3]Formato 6 b)'!$B$37</definedName>
    <definedName name="zfds">'[3]Formato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10" l="1"/>
  <c r="R74" i="10"/>
  <c r="P74" i="10"/>
  <c r="K74" i="10"/>
  <c r="S72" i="10"/>
  <c r="M72" i="10"/>
  <c r="M74" i="10" s="1"/>
  <c r="S67" i="10"/>
  <c r="M67" i="10"/>
  <c r="R66" i="10"/>
  <c r="S66" i="10" s="1"/>
  <c r="Q66" i="10"/>
  <c r="P66" i="10"/>
  <c r="K66" i="10"/>
  <c r="M66" i="10" s="1"/>
  <c r="M63" i="10"/>
  <c r="M62" i="10"/>
  <c r="M61" i="10"/>
  <c r="S60" i="10"/>
  <c r="M60" i="10"/>
  <c r="R59" i="10"/>
  <c r="S59" i="10" s="1"/>
  <c r="Q59" i="10"/>
  <c r="P59" i="10"/>
  <c r="K59" i="10"/>
  <c r="J59" i="10"/>
  <c r="M59" i="10" s="1"/>
  <c r="S58" i="10"/>
  <c r="M58" i="10"/>
  <c r="S57" i="10"/>
  <c r="M57" i="10"/>
  <c r="S56" i="10"/>
  <c r="M56" i="10"/>
  <c r="S55" i="10"/>
  <c r="M55" i="10"/>
  <c r="R54" i="10"/>
  <c r="S54" i="10" s="1"/>
  <c r="Q54" i="10"/>
  <c r="P54" i="10"/>
  <c r="K54" i="10"/>
  <c r="J54" i="10"/>
  <c r="M54" i="10" s="1"/>
  <c r="S53" i="10"/>
  <c r="M53" i="10"/>
  <c r="S52" i="10"/>
  <c r="M52" i="10"/>
  <c r="S51" i="10"/>
  <c r="M51" i="10"/>
  <c r="S50" i="10"/>
  <c r="M50" i="10"/>
  <c r="S49" i="10"/>
  <c r="M49" i="10"/>
  <c r="S48" i="10"/>
  <c r="M48" i="10"/>
  <c r="S47" i="10"/>
  <c r="M47" i="10"/>
  <c r="S46" i="10"/>
  <c r="M46" i="10"/>
  <c r="R45" i="10"/>
  <c r="S45" i="10" s="1"/>
  <c r="Q45" i="10"/>
  <c r="P64" i="10" s="1"/>
  <c r="P45" i="10"/>
  <c r="K45" i="10"/>
  <c r="K64" i="10" s="1"/>
  <c r="J45" i="10"/>
  <c r="J64" i="10" s="1"/>
  <c r="M64" i="10" s="1"/>
  <c r="S39" i="10"/>
  <c r="S38" i="10"/>
  <c r="P38" i="10"/>
  <c r="M38" i="10"/>
  <c r="R37" i="10"/>
  <c r="S37" i="10" s="1"/>
  <c r="Q37" i="10"/>
  <c r="P37" i="10"/>
  <c r="K37" i="10"/>
  <c r="M37" i="10" s="1"/>
  <c r="R35" i="10"/>
  <c r="R30" i="10" s="1"/>
  <c r="S30" i="10" s="1"/>
  <c r="Q35" i="10"/>
  <c r="Q30" i="10" s="1"/>
  <c r="K35" i="10"/>
  <c r="J35" i="10"/>
  <c r="M35" i="10" s="1"/>
  <c r="S34" i="10"/>
  <c r="M34" i="10"/>
  <c r="S33" i="10"/>
  <c r="M33" i="10"/>
  <c r="S32" i="10"/>
  <c r="M32" i="10"/>
  <c r="S31" i="10"/>
  <c r="M31" i="10"/>
  <c r="K30" i="10"/>
  <c r="J30" i="10"/>
  <c r="M30" i="10" s="1"/>
  <c r="S29" i="10"/>
  <c r="M29" i="10"/>
  <c r="S28" i="10"/>
  <c r="M28" i="10"/>
  <c r="S27" i="10"/>
  <c r="M27" i="10"/>
  <c r="M26" i="10"/>
  <c r="M25" i="10"/>
  <c r="S24" i="10"/>
  <c r="M24" i="10"/>
  <c r="S23" i="10"/>
  <c r="M23" i="10"/>
  <c r="S22" i="10"/>
  <c r="M22" i="10"/>
  <c r="S21" i="10"/>
  <c r="M21" i="10"/>
  <c r="S20" i="10"/>
  <c r="M20" i="10"/>
  <c r="S19" i="10"/>
  <c r="M19" i="10"/>
  <c r="R18" i="10"/>
  <c r="Q18" i="10"/>
  <c r="K18" i="10"/>
  <c r="K42" i="10" s="1"/>
  <c r="J18" i="10"/>
  <c r="J42" i="10" s="1"/>
  <c r="M17" i="10"/>
  <c r="S16" i="10"/>
  <c r="M16" i="10"/>
  <c r="S15" i="10"/>
  <c r="M15" i="10"/>
  <c r="S14" i="10"/>
  <c r="M14" i="10"/>
  <c r="S11" i="10"/>
  <c r="M11" i="10"/>
  <c r="S42" i="10" l="1"/>
  <c r="M42" i="10"/>
  <c r="J69" i="10"/>
  <c r="K69" i="10"/>
  <c r="P42" i="10"/>
  <c r="P69" i="10" s="1"/>
  <c r="R42" i="10"/>
  <c r="R69" i="10" s="1"/>
  <c r="R64" i="10"/>
  <c r="S64" i="10" s="1"/>
  <c r="M18" i="10"/>
  <c r="S18" i="10"/>
  <c r="S35" i="10"/>
  <c r="M45" i="10"/>
  <c r="H42" i="5"/>
  <c r="H62" i="5" s="1"/>
  <c r="G42" i="5"/>
  <c r="G62" i="5" s="1"/>
  <c r="F42" i="5"/>
  <c r="F62" i="5" s="1"/>
  <c r="E42" i="5"/>
  <c r="E62" i="5" s="1"/>
  <c r="D42" i="5"/>
  <c r="D62" i="5" s="1"/>
  <c r="C42" i="5"/>
  <c r="C62" i="5" s="1"/>
  <c r="H15" i="5"/>
  <c r="G15" i="5"/>
  <c r="F15" i="5"/>
  <c r="E15" i="5"/>
  <c r="D15" i="5"/>
  <c r="C15" i="5"/>
  <c r="S69" i="10" l="1"/>
  <c r="S43" i="10"/>
  <c r="M69" i="10"/>
  <c r="L5" i="4"/>
  <c r="K5" i="4"/>
  <c r="J5" i="4"/>
  <c r="A3" i="4"/>
  <c r="C45" i="3"/>
  <c r="H40" i="3"/>
  <c r="H39" i="3"/>
  <c r="H38" i="3"/>
  <c r="H37" i="3"/>
  <c r="H36" i="3"/>
  <c r="I35" i="3"/>
  <c r="G35" i="3"/>
  <c r="F35" i="3"/>
  <c r="E35" i="3"/>
  <c r="D35" i="3"/>
  <c r="C35" i="3"/>
  <c r="I30" i="3"/>
  <c r="H30" i="3"/>
  <c r="G30" i="3"/>
  <c r="F30" i="3"/>
  <c r="E30" i="3"/>
  <c r="D30" i="3"/>
  <c r="C30" i="3"/>
  <c r="H22" i="3"/>
  <c r="E22" i="3"/>
  <c r="C22" i="3"/>
  <c r="G22" i="3" s="1"/>
  <c r="H21" i="3"/>
  <c r="E21" i="3"/>
  <c r="C21" i="3"/>
  <c r="H20" i="3"/>
  <c r="E20" i="3"/>
  <c r="C20" i="3"/>
  <c r="H19" i="3"/>
  <c r="E19" i="3"/>
  <c r="C19" i="3"/>
  <c r="G19" i="3" s="1"/>
  <c r="H18" i="3"/>
  <c r="E18" i="3"/>
  <c r="C18" i="3"/>
  <c r="F17" i="3"/>
  <c r="D17" i="3"/>
  <c r="D16" i="3" s="1"/>
  <c r="D10" i="3" s="1"/>
  <c r="D28" i="3" s="1"/>
  <c r="C5" i="3"/>
  <c r="A3" i="3"/>
  <c r="G18" i="3" l="1"/>
  <c r="G20" i="3"/>
  <c r="E17" i="3"/>
  <c r="E16" i="3" s="1"/>
  <c r="E10" i="3" s="1"/>
  <c r="E28" i="3" s="1"/>
  <c r="H35" i="3"/>
  <c r="G21" i="3"/>
  <c r="G17" i="3" s="1"/>
  <c r="G16" i="3" s="1"/>
  <c r="G10" i="3" s="1"/>
  <c r="G28" i="3" s="1"/>
  <c r="H17" i="3"/>
  <c r="H16" i="3" s="1"/>
  <c r="H10" i="3" s="1"/>
  <c r="H28" i="3" s="1"/>
  <c r="C17" i="3"/>
  <c r="C16" i="3" s="1"/>
  <c r="C10" i="3" s="1"/>
  <c r="C28" i="3" s="1"/>
  <c r="B48" i="2"/>
  <c r="C48" i="2"/>
  <c r="D48" i="2"/>
  <c r="B32" i="1"/>
  <c r="C32" i="1"/>
  <c r="B39" i="1"/>
  <c r="C39" i="1"/>
  <c r="D70" i="2" l="1"/>
  <c r="C70" i="2"/>
  <c r="B70" i="2"/>
  <c r="D66" i="2"/>
  <c r="C66" i="2"/>
  <c r="B66" i="2"/>
  <c r="D65" i="2"/>
  <c r="C65" i="2"/>
  <c r="B65" i="2"/>
  <c r="C64" i="2"/>
  <c r="B64" i="2"/>
  <c r="D55" i="2"/>
  <c r="C55" i="2"/>
  <c r="B55" i="2"/>
  <c r="D50" i="2"/>
  <c r="C50" i="2"/>
  <c r="B50" i="2"/>
  <c r="D40" i="2"/>
  <c r="C40" i="2"/>
  <c r="B51" i="2"/>
  <c r="B49" i="2" s="1"/>
  <c r="B40" i="2"/>
  <c r="D37" i="2"/>
  <c r="C37" i="2"/>
  <c r="B37" i="2"/>
  <c r="D29" i="2"/>
  <c r="C29" i="2"/>
  <c r="B29" i="2"/>
  <c r="D17" i="2"/>
  <c r="C17" i="2"/>
  <c r="B17" i="2"/>
  <c r="D68" i="2"/>
  <c r="C68" i="2"/>
  <c r="B68" i="2"/>
  <c r="D53" i="2"/>
  <c r="C53" i="2"/>
  <c r="B53" i="2"/>
  <c r="B63" i="2"/>
  <c r="F76" i="1"/>
  <c r="E76" i="1"/>
  <c r="F69" i="1"/>
  <c r="E69" i="1"/>
  <c r="F64" i="1"/>
  <c r="E64" i="1"/>
  <c r="C61" i="1"/>
  <c r="B61" i="1"/>
  <c r="F58" i="1"/>
  <c r="E58" i="1"/>
  <c r="F43" i="1"/>
  <c r="E43" i="1"/>
  <c r="C42" i="1"/>
  <c r="B42" i="1"/>
  <c r="F39" i="1"/>
  <c r="E39" i="1"/>
  <c r="F32" i="1"/>
  <c r="E32" i="1"/>
  <c r="F28" i="1"/>
  <c r="E28" i="1"/>
  <c r="C26" i="1"/>
  <c r="B26" i="1"/>
  <c r="F24" i="1"/>
  <c r="E24" i="1"/>
  <c r="F20" i="1"/>
  <c r="E20" i="1"/>
  <c r="C18" i="1"/>
  <c r="B18" i="1"/>
  <c r="F10" i="1"/>
  <c r="E10" i="1"/>
  <c r="C10" i="1"/>
  <c r="B10" i="1"/>
  <c r="E80" i="1" l="1"/>
  <c r="E48" i="1"/>
  <c r="E60" i="1" s="1"/>
  <c r="B48" i="1"/>
  <c r="B63" i="1" s="1"/>
  <c r="F80" i="1"/>
  <c r="F48" i="1"/>
  <c r="F60" i="1" s="1"/>
  <c r="C48" i="1"/>
  <c r="C63" i="1" s="1"/>
  <c r="D64" i="2"/>
  <c r="B44" i="2"/>
  <c r="B8" i="2" s="1"/>
  <c r="C51" i="2"/>
  <c r="C49" i="2" s="1"/>
  <c r="C44" i="2"/>
  <c r="C8" i="2" s="1"/>
  <c r="D44" i="2"/>
  <c r="D8" i="2" s="1"/>
  <c r="D51" i="2"/>
  <c r="D49" i="2" s="1"/>
  <c r="D57" i="2" s="1"/>
  <c r="D59" i="2" s="1"/>
  <c r="B72" i="2"/>
  <c r="B74" i="2" s="1"/>
  <c r="B57" i="2"/>
  <c r="B59" i="2" s="1"/>
  <c r="C57" i="2"/>
  <c r="C59" i="2" s="1"/>
  <c r="C63" i="2"/>
  <c r="C72" i="2" s="1"/>
  <c r="C74" i="2" s="1"/>
  <c r="D63" i="2"/>
  <c r="D72" i="2" s="1"/>
  <c r="D74" i="2" s="1"/>
  <c r="B13" i="2"/>
  <c r="C13" i="2"/>
  <c r="D13" i="2"/>
  <c r="F82" i="1" l="1"/>
  <c r="E82" i="1"/>
  <c r="D21" i="2"/>
  <c r="D23" i="2" s="1"/>
  <c r="D25" i="2" s="1"/>
  <c r="D33" i="2" s="1"/>
  <c r="C21" i="2"/>
  <c r="C23" i="2" s="1"/>
  <c r="C25" i="2" s="1"/>
  <c r="C33" i="2" s="1"/>
  <c r="B21" i="2"/>
  <c r="B23" i="2" s="1"/>
  <c r="B25" i="2" s="1"/>
  <c r="B33" i="2" s="1"/>
</calcChain>
</file>

<file path=xl/sharedStrings.xml><?xml version="1.0" encoding="utf-8"?>
<sst xmlns="http://schemas.openxmlformats.org/spreadsheetml/2006/main" count="891" uniqueCount="475">
  <si>
    <t>Estado de Situación Financiera Detallado - LDF</t>
  </si>
  <si>
    <t>(PESOS)</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</si>
  <si>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</si>
  <si>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</si>
  <si>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</si>
  <si>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</si>
  <si>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</si>
  <si>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</si>
  <si>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</si>
  <si>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</si>
  <si>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</si>
  <si>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</si>
  <si>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</si>
  <si>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</si>
  <si>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</si>
  <si>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</si>
  <si>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</si>
  <si>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</si>
  <si>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</si>
  <si>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</si>
  <si>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</si>
  <si>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</si>
  <si>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</si>
  <si>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</si>
  <si>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</si>
  <si>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</si>
  <si>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</si>
  <si>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</si>
  <si>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</si>
  <si>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</si>
  <si>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</si>
  <si>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</si>
  <si>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</si>
  <si>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</si>
  <si>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</si>
  <si>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</si>
  <si>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</si>
  <si>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</si>
  <si>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</si>
  <si>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</si>
  <si>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</si>
  <si>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</si>
  <si>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</si>
  <si>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</si>
  <si>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</si>
  <si>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</si>
  <si>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</si>
  <si>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</si>
  <si>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</si>
  <si>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</si>
  <si>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</si>
  <si>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</si>
  <si>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</si>
  <si>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</si>
  <si>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</si>
  <si>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</si>
  <si>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</si>
  <si>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</si>
  <si>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</si>
  <si>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</si>
  <si>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</si>
  <si>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</si>
  <si>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</si>
  <si>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</si>
  <si>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</si>
  <si>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</si>
  <si>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</si>
  <si>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</si>
  <si>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</si>
  <si>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</si>
  <si>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</si>
  <si>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</si>
  <si>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</si>
  <si>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</si>
  <si>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</si>
  <si>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</si>
  <si>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</si>
  <si>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</si>
  <si>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</si>
  <si>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</si>
  <si>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</si>
  <si>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</si>
  <si>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</si>
  <si>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</si>
  <si>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</si>
  <si>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</si>
  <si>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</si>
  <si>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</si>
  <si>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</si>
  <si>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</si>
  <si>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</si>
  <si>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</si>
  <si>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</si>
  <si>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</si>
  <si>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</si>
  <si>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</si>
  <si>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</si>
  <si>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</si>
  <si>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</si>
  <si>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</si>
  <si>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</si>
  <si>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</si>
  <si>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</si>
  <si>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</si>
  <si>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</si>
  <si>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</si>
  <si>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</si>
  <si>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</si>
  <si>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</si>
  <si>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</si>
  <si>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</si>
  <si>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</si>
  <si>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</si>
  <si>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</si>
  <si>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</si>
  <si>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</si>
  <si>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</si>
  <si>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</si>
  <si>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</si>
  <si>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Balance Presupuestario - LDF</t>
  </si>
  <si>
    <t>Devengado</t>
  </si>
  <si>
    <t>Recaudado/
Pagado</t>
  </si>
  <si>
    <t>A. Ingresos Totales (A = A1+A2+A3)</t>
  </si>
  <si>
    <t>A1. Ingresos de Libre Disposición</t>
  </si>
  <si>
    <t>A2. Transferencias Federales Etiquetadas</t>
  </si>
  <si>
    <t>A3. Financiamiento Neto</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</si>
  <si>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</si>
  <si>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</si>
  <si>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</si>
  <si>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</si>
  <si>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</si>
  <si>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</si>
  <si>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</si>
  <si>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</si>
  <si>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</si>
  <si>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</si>
  <si>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</si>
  <si>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</si>
  <si>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</si>
  <si>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</si>
  <si>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</si>
  <si>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</si>
  <si>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</si>
  <si>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</si>
  <si>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</si>
  <si>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</si>
  <si>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</si>
  <si>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</si>
  <si>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</si>
  <si>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</si>
  <si>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</si>
  <si>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</si>
  <si>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</si>
  <si>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 xml:space="preserve">   Concepto</t>
  </si>
  <si>
    <t>Poder Ejecutivo del Estado de Campeche</t>
  </si>
  <si>
    <t xml:space="preserve">Concepto </t>
  </si>
  <si>
    <r>
      <t>B. Egresos Presupuestarios</t>
    </r>
    <r>
      <rPr>
        <b/>
        <vertAlign val="superscript"/>
        <sz val="11"/>
        <color theme="1"/>
        <rFont val="Calibri"/>
        <family val="2"/>
        <scheme val="minor"/>
      </rPr>
      <t>1</t>
    </r>
    <r>
      <rPr>
        <b/>
        <sz val="11"/>
        <color theme="1"/>
        <rFont val="Calibri"/>
        <family val="2"/>
        <scheme val="minor"/>
      </rPr>
      <t xml:space="preserve"> (B = B1+B2)</t>
    </r>
  </si>
  <si>
    <t>V. Balance Presupuestario de Recursos Disponibles  (V = A1 + A3.1 – B 1 + C1)</t>
  </si>
  <si>
    <t>VII. Balance Presupuestario de Recursos Etiquetados (VII = A2 + A3.2 – B2 + C2)</t>
  </si>
  <si>
    <t>Pagado</t>
  </si>
  <si>
    <t>Aprobado</t>
  </si>
  <si>
    <t>Al 31 de diciembre de 2023 y al 31 de diciembre de 2024</t>
  </si>
  <si>
    <t>2024</t>
  </si>
  <si>
    <t>31 de diciembre de 2023</t>
  </si>
  <si>
    <t>Del 1 enero al 31 de diciembre de 2024</t>
  </si>
  <si>
    <t>CUENTA PÚBLICA 2024</t>
  </si>
  <si>
    <t>PODER EJECUTIVO DEL ESTADO DE CAMPECHE</t>
  </si>
  <si>
    <t>Formato 2 -Informe Analítico de la Deuda Pública y Otros Pasivos -LDF</t>
  </si>
  <si>
    <t>Denominación de la Deuda Pública y Otros Pasivos
(c)</t>
  </si>
  <si>
    <t xml:space="preserve">Disposiciones del Periodo
(e) </t>
  </si>
  <si>
    <t>Amortizaciones del Período
(f)</t>
  </si>
  <si>
    <t>Revaluaciones, Reclasificaciones y otros ajustes
(g)</t>
  </si>
  <si>
    <t>Saldo Final del Período
(h) h=d+e-f+g</t>
  </si>
  <si>
    <t>Pago de intereses del Período 
(i)</t>
  </si>
  <si>
    <t>Pago de comisiones y demás costos asociados durante el Periodo
(j)</t>
  </si>
  <si>
    <t xml:space="preserve">1.- Deuda Pública (1=A+B)  </t>
  </si>
  <si>
    <t>A. Corto Plazo (A=a1+a2+a3)</t>
  </si>
  <si>
    <t>a1) Instituciones de Crédito</t>
  </si>
  <si>
    <t>a2) Títulos y Valores</t>
  </si>
  <si>
    <t>a3) Arrendamientos Financieros</t>
  </si>
  <si>
    <t>B. Largo Plazo (B=b1+b2+b3)</t>
  </si>
  <si>
    <t>b1) Instituciones de Crédito</t>
  </si>
  <si>
    <t>BANAMEX, S. A.</t>
  </si>
  <si>
    <t>SANTANDER MÉXICO S. A.</t>
  </si>
  <si>
    <t>BBVA MÉXICO, S. A.</t>
  </si>
  <si>
    <t>b2) Títulos y Valores</t>
  </si>
  <si>
    <t>b3) Arrendamientos Financieros</t>
  </si>
  <si>
    <t>2.- Otros Pasivos</t>
  </si>
  <si>
    <t>3.- Total de la Deuda Pública y Otros Pásivos (3=1+2)</t>
  </si>
  <si>
    <t>4.- Deuda Contingente ¹ (informativo)</t>
  </si>
  <si>
    <t>A. Deuda Contingente 1</t>
  </si>
  <si>
    <t>B. Deuda Contingente 2</t>
  </si>
  <si>
    <t>C. Deuda Contingente XX</t>
  </si>
  <si>
    <t>5.- Valor de Instrumentos Bono Cupón Cero ² (infomativo)</t>
  </si>
  <si>
    <t xml:space="preserve">A. Instrumento Bono Cupón Cero FONREC </t>
  </si>
  <si>
    <t xml:space="preserve">B. Instrumento Bono Cupón Cero PROFISE </t>
  </si>
  <si>
    <t xml:space="preserve">C. Instrumento Bono Cupón Cero FONREC </t>
  </si>
  <si>
    <t xml:space="preserve">D. Instrumento Bono Cupón Cero FONREC </t>
  </si>
  <si>
    <t xml:space="preserve">E. Instrumento Bono Cupón Cero FONREC </t>
  </si>
  <si>
    <t>Oblicaciones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</si>
  <si>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</si>
  <si>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</si>
  <si>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</si>
  <si>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</si>
  <si>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</si>
  <si>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</si>
  <si>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</si>
  <si>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</si>
  <si>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</si>
  <si>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Formato 3 -Informe Analítico de Obligaciones de Diferentes Financiamientos -LDF</t>
  </si>
  <si>
    <t>Denominación de las Obligaciones Diferentes de Financiamiento ( c )</t>
  </si>
  <si>
    <t>Fecha del Contrato (d)</t>
  </si>
  <si>
    <t>Fecha de inicio de operación del proyecto (e )</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</si>
  <si>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</si>
  <si>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</si>
  <si>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</si>
  <si>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</si>
  <si>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</si>
  <si>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 a+b+c+d)</t>
  </si>
  <si>
    <t xml:space="preserve">   a) APP 1</t>
  </si>
  <si>
    <t xml:space="preserve">   b) APP 2</t>
  </si>
  <si>
    <t xml:space="preserve">   c) APP 3</t>
  </si>
  <si>
    <t xml:space="preserve">   d) APP XX</t>
  </si>
  <si>
    <t>B. Otros instrumentos (B= a+b+c+d)</t>
  </si>
  <si>
    <t xml:space="preserve">   a) Otro Instumento 1</t>
  </si>
  <si>
    <t xml:space="preserve">   b) Otro Instrumento 2</t>
  </si>
  <si>
    <t xml:space="preserve">   c) Otro Instrumento 3</t>
  </si>
  <si>
    <t xml:space="preserve">   d) Otro instrumento XX</t>
  </si>
  <si>
    <t>C. Total de Obligaciones Diferentes de Financiamiento (C=A+B)</t>
  </si>
  <si>
    <t xml:space="preserve"> Ente Público: PODER EJECUTIVO DEL ESTADO DE CAMPECHE</t>
  </si>
  <si>
    <t>Estado Analítico del Ejercicio del Presupuesto de Egresos Detallado - LDF</t>
  </si>
  <si>
    <t>Clasificación de Servicios Personales por Categoría</t>
  </si>
  <si>
    <t>Del 01 de Enero al 31 de Diciembre de 2024</t>
  </si>
  <si>
    <t>Egresos</t>
  </si>
  <si>
    <t xml:space="preserve">Subejercicio </t>
  </si>
  <si>
    <t xml:space="preserve">Aprobado </t>
  </si>
  <si>
    <t>Ampliaciones/ (Reducciones)</t>
  </si>
  <si>
    <t>Modificado</t>
  </si>
  <si>
    <t>I. Gasto No etiquetado  (I=A+B+C+D+E+F)</t>
  </si>
  <si>
    <t>A)  Personal Administrativo y de Servicio Público</t>
  </si>
  <si>
    <t>B) Magisterio</t>
  </si>
  <si>
    <t>C) Servicios de Salud  (C= c1 + c2)</t>
  </si>
  <si>
    <t>C1) Personal Administrativo</t>
  </si>
  <si>
    <t>C2) Personal médico, Paramédico y Afín</t>
  </si>
  <si>
    <t>D) Seguridad Pública</t>
  </si>
  <si>
    <t>E) Gastos asociados a la implementación de</t>
  </si>
  <si>
    <t>nuevas leyes federales o reformas a las</t>
  </si>
  <si>
    <t>mismas (E= e1 + e2)</t>
  </si>
  <si>
    <t>e1)  Nombre del Programa o Ley 1</t>
  </si>
  <si>
    <t>e2)  Nombre del Programa o Ley 2</t>
  </si>
  <si>
    <t>F) Sentencias laborales definitivas</t>
  </si>
  <si>
    <t>II. Gasto Etiquetado  (II=A+B+C+D+E+F)</t>
  </si>
  <si>
    <t>III. Total del Gasto en Servicios Personales</t>
  </si>
  <si>
    <t>(III= I + II )</t>
  </si>
  <si>
    <t xml:space="preserve">Ente Público: PODER EJECUTIVO DEL ESTADO DE CAMPECHE
Estado Analítico del Ejercicio Presupuesto de Egresos Detallado - LDF
Clasificación Funcional (Finalidad y Función)
Del 01/01/2024 al 31/12/2024
(PESOS) </t>
  </si>
  <si>
    <t/>
  </si>
  <si>
    <t>Subejercicio</t>
  </si>
  <si>
    <t>I. GASTO NO ETIQUETADO</t>
  </si>
  <si>
    <t>A. GOBIERNO  (A= a1+a2+a3+a4+a5+a6+a7+a8)</t>
  </si>
  <si>
    <t>a1) LEGISLACIÓN</t>
  </si>
  <si>
    <t>a2) JUSTICIA</t>
  </si>
  <si>
    <t>a3) COORDINACION DE LA POLITICA DE GOBIERNO</t>
  </si>
  <si>
    <t>a4) RELACIONES EXTERIORES</t>
  </si>
  <si>
    <t>a5) ASUNTOS FINANCIEROS Y HACENDARIOS</t>
  </si>
  <si>
    <t>a6) SEGURIDAD NACIONAL</t>
  </si>
  <si>
    <t>a7) ASUNTOS DE ORDEN PÚBLICO Y DE SEGURIDAD INTERIOR</t>
  </si>
  <si>
    <t>a8) OTROS SERVICIOS GENERALES</t>
  </si>
  <si>
    <t>B. DESARROLLO SOCIAL  (B= b1+b2+b3+b4+b5+b6+b7)</t>
  </si>
  <si>
    <t>b1) PROTECCION AMBIENTAL</t>
  </si>
  <si>
    <t>b2) VIVIENDA Y SERVICIOS A LA COMUNIDAD</t>
  </si>
  <si>
    <t>b3) SALUD</t>
  </si>
  <si>
    <t>b4) RECREACIÓN, CULTURA Y OTRAS MANIFESTACIONES SOCIALES</t>
  </si>
  <si>
    <t>b5) EDUCACIÓN</t>
  </si>
  <si>
    <t>b6) PROTECCIÓN SOCIAL</t>
  </si>
  <si>
    <t>b7) OTROS ASUNTOS SOCIALES</t>
  </si>
  <si>
    <t>C. DESARROLLO ECONÓMICO  (C= c1+c2+c3+c4+c5+c6+c7+c8+c9)</t>
  </si>
  <si>
    <t>c1) ASUNTOS ECONÓMICOS, COMERCIALES Y LABORALES EN GENERAL</t>
  </si>
  <si>
    <t>c2) AGROPECUARIA, SILVICULTURA, PESCA Y CAZA</t>
  </si>
  <si>
    <t>c3) COMBUSTIBLES Y ENERGÍA</t>
  </si>
  <si>
    <t>c4) MINERÍA, MANUFACTURAS Y CONSTRUCCIÓN</t>
  </si>
  <si>
    <t>c5) TRANSPORTE</t>
  </si>
  <si>
    <t>c6) COMUNICACIONES</t>
  </si>
  <si>
    <t>c7) TURISMO</t>
  </si>
  <si>
    <t>c8) CIENCIA, TECNOLOGÍA E INNOVACIÓN</t>
  </si>
  <si>
    <t>c9) OTRAS INDUSTRIAS Y OTROS ASUNTOS ECONÓMICOS</t>
  </si>
  <si>
    <t>D. OTRAS  NO CLASIFICADAS EN FUNCIONES ANTERIORES                            (D= d1+d2+d3+d4)</t>
  </si>
  <si>
    <t>d1) TRANSACCIONES DE LA DEUDA PÚBLICA / COSTO FINANCIERO DE LA DEUDA</t>
  </si>
  <si>
    <t>d2) TRANSFERENCIAS, PARTICIPACIONES Y APORTACIONES ENTRE DIFERENTES NIVELES Y ORDENES DE GOBIERNO</t>
  </si>
  <si>
    <t>d3) SANEAMIENTO DEL SISTEMA FINANCIERO</t>
  </si>
  <si>
    <t>d4) ADEUDOS DE EJERCICIOS FISCALES ANTERIORES</t>
  </si>
  <si>
    <t>II. GASTO ETIQUETADO</t>
  </si>
  <si>
    <t xml:space="preserve"> III. TOTAL DE EGRESOS (III = I + II)</t>
  </si>
  <si>
    <t xml:space="preserve">Ente Público: PODER EJECUTIVO DEL ESTADO DE CAMPECHE
Estado Analítico del Ejercicio Presupuesto de Egresos Detallado - LDF
Clasificación Por Objeto del Gasto (Capitulo y Concepto)
Del 01/01/2024 al 31/12/2024
(PESOS) </t>
  </si>
  <si>
    <t>A. SERVICIOS PERSONALES  (A= 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</si>
  <si>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</si>
  <si>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</si>
  <si>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</si>
  <si>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</si>
  <si>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</si>
  <si>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</si>
  <si>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ESTIMULOS A SERVIDORES PÚBLICOS</t>
  </si>
  <si>
    <t>B. MATERIALES Y SUMINISTROS  (B= b1+b2+b3+b4+b5+b6+b7+b8+b9)</t>
  </si>
  <si>
    <t>b1) MATERIALES DE ADMINISTRACIÓN, EMISIÓN DE DOCUMENTOS Y ARTÍCULOS OFICIALES</t>
  </si>
  <si>
    <t>b2) ALIMENTOS Y UTENSILIOS</t>
  </si>
  <si>
    <t>b3) MATERIAS PRIMAS Y MATERIALES DE PRODUCCION Y COMERCIALIZACIÓN</t>
  </si>
  <si>
    <t>b4) MATERIALES Y ARTICULOS DE CONSTRUCCION Y DE REPARACIÓN</t>
  </si>
  <si>
    <t>b5) PRODUCTOS QUIMICOS, FARMACEUTICOS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</si>
  <si>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</si>
  <si>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</si>
  <si>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</si>
  <si>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</si>
  <si>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 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</si>
  <si>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</si>
  <si>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</si>
  <si>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</si>
  <si>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</si>
  <si>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</si>
  <si>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</si>
  <si>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</si>
  <si>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</si>
  <si>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</si>
  <si>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 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</si>
  <si>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</si>
  <si>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</si>
  <si>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</si>
  <si>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</si>
  <si>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</si>
  <si>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</si>
  <si>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</si>
  <si>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</si>
  <si>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</si>
  <si>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 e1+e2+e3+e4+e5+e6+e7+e8+e9)</t>
  </si>
  <si>
    <t>e1) MOBILIARIO Y EQUIPO DE ADMINISTRACIÓN</t>
  </si>
  <si>
    <t>e2) MOBILIARIO Y EQUIPO EDUCACIONAL Y RECREATIVO</t>
  </si>
  <si>
    <t>e3) EQUIPO E INSTRUMENTAL MEDICO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</si>
  <si>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</si>
  <si>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</si>
  <si>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</si>
  <si>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</si>
  <si>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</si>
  <si>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</si>
  <si>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 f1+f2+f3)</t>
  </si>
  <si>
    <t>f1) OBRA PÚBLICA EN BIENES DE DOMINIO PÚBLICO</t>
  </si>
  <si>
    <t>f2) OBRA PÚBLICA EN BIENES PROPIOS</t>
  </si>
  <si>
    <t>f3) PROYECTOS PRODUCTIVOS Y ACCIONES DE FOMENTO</t>
  </si>
  <si>
    <t>G. INVERSIONES FINANCIERAS Y OTRAS PROVISIONES  (G= g1+g2+g3+g4+g5+g6+g7)</t>
  </si>
  <si>
    <t>g1) INVERSIONES PARA EL FOMENTO DE ACTIVIDADES PRODUCTIVAS</t>
  </si>
  <si>
    <t>g2) ACCIONES Y PARTICIPACIONES DE CAPITAL</t>
  </si>
  <si>
    <t>g3) COMPRA DE TÍTULOS Y VALORES</t>
  </si>
  <si>
    <t>g4) CONCESION DE PRÉSTAMOS</t>
  </si>
  <si>
    <t>g5) INVERSIONES EN FIDEICOMISOS, MANDATOS Y OTROS ANÁLOGOS</t>
  </si>
  <si>
    <t>g6) OTRAS INVERSIONES FINANCIERAS</t>
  </si>
  <si>
    <t>g7) PROVISIONES PARA CONTINGENCIAS Y OTRAS EROGACIONES ESPECIALES</t>
  </si>
  <si>
    <t>H. PARTICIPACIONES Y APORTACIONES  (H= h1+h2+h3)</t>
  </si>
  <si>
    <t>h1) PARTICIPACIONES</t>
  </si>
  <si>
    <t>h2) APORTACIONES</t>
  </si>
  <si>
    <t>h3) CONVENIOS</t>
  </si>
  <si>
    <t>I. DEUDA PÚBLICA  (I= 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</si>
  <si>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</si>
  <si>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</si>
  <si>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</si>
  <si>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</si>
  <si>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</si>
  <si>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</si>
  <si>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</si>
  <si>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a7) PAGO DE ESTÍMULOS A SERVIDORES PÚBLICOS</t>
  </si>
  <si>
    <t>b3) MATERIAS PRIMAS Y MATERIALES DE PRODUCCIÓN Y COMERCIALIZACIÓN</t>
  </si>
  <si>
    <t>b4) MATERIALES Y ARTÍCULOS DE CONSTRUCCIÓN Y DE REPARACIÓN</t>
  </si>
  <si>
    <t>b5) PRODUCTOS QUÍMICOS, FARMACÉUTICOS Y DE LABORATORIO</t>
  </si>
  <si>
    <t>D. TRANSFERENCIAS, ASIGNACIONES, SUBSIDIOS Y OTRAS AYUDAS                                      (D= d1+d2+d3+d4+d5+d6+d7+d8+d9)</t>
  </si>
  <si>
    <t>g4) CONCESIÓN DE PRESTAMOS</t>
  </si>
  <si>
    <t xml:space="preserve">Ente Público: PODER EJECUTIVO DEL ESTADO DE CAMPECHE
Estado Analítico del Ejercicio Presupuesto de Egresos Detallado - LDF
Clasificación Administrativa
Del 01/01/2024 al 31/12/2024
(PESOS) </t>
  </si>
  <si>
    <t>COORDINACIÓN GENERAL DE LA OFICINA DE LA GOBERNADORA O DEL GOBERNADOR DEL ESTADO</t>
  </si>
  <si>
    <t>SECRETARÍA DE GOBIERNO</t>
  </si>
  <si>
    <t>SECRETARÍA DE ADMINISTRACIÓN Y FINANZAS</t>
  </si>
  <si>
    <t>SECRETARÍA DE MODERNIZACIÓN ADMINISTRATIVA E INNOVACIÓN GUBERNAMENTAL</t>
  </si>
  <si>
    <t>SECRETARÍA DE EDUCACIÓN</t>
  </si>
  <si>
    <t>SECRETARÍA DE SALUD</t>
  </si>
  <si>
    <t>SECRETARÍA DE DESARROLLO URBANO, MOVILIDAD Y OBRAS PÚBLICAS</t>
  </si>
  <si>
    <t>SECRETARÍA DE DESARROLLO ECONÓMICO</t>
  </si>
  <si>
    <t>SECRETARÍA DE DESARROLLO AGROPECUARIO</t>
  </si>
  <si>
    <t>SECRETARÍA DE BIENESTAR</t>
  </si>
  <si>
    <t>SECRETARÍA DE INCLUSIÓN</t>
  </si>
  <si>
    <t>SECRETARÍA DE MEDIO AMBIENTE, BIODIVERSIDAD, CAMBIO CLIMÁTICO Y ENERGÍA</t>
  </si>
  <si>
    <t>SECRETARÍA DE TURISMO</t>
  </si>
  <si>
    <t>SECRETARÍA DE PROTECCIÓN Y SEGURIDAD CIUDADANA</t>
  </si>
  <si>
    <t>SECRETARÍA DE PROTECCIÓN CIVIL</t>
  </si>
  <si>
    <t>SECRETARÍA DE LA CONTRALORÍA</t>
  </si>
  <si>
    <t>CONSEJERÍA JURÍDICA</t>
  </si>
  <si>
    <t>FISCALÍA GENERAL DEL ESTADO DE CAMPECHE</t>
  </si>
  <si>
    <t>PROVISIONES DEL ESTADO</t>
  </si>
  <si>
    <t>DEUDA PÚBLICA</t>
  </si>
  <si>
    <t>PODER LEGISLATIVO</t>
  </si>
  <si>
    <t>PODER JUDICIAL</t>
  </si>
  <si>
    <t>ÓRGANOS AUTÓNOMOS</t>
  </si>
  <si>
    <t>ORGANISMOS DESCENTRALIZADOS</t>
  </si>
  <si>
    <t>FIDEICOMISOS PÚBLICOS</t>
  </si>
  <si>
    <t>PARTICIPACIONES Y TRANSFERENCIAS A MUNICIPIOS</t>
  </si>
  <si>
    <t>III. TOTAL DE EGRESOS (III= I + II)</t>
  </si>
  <si>
    <t>Ingreso</t>
  </si>
  <si>
    <t>Recaudado</t>
  </si>
  <si>
    <t>Ingresos de Libre Disposición</t>
  </si>
  <si>
    <t>A. Impuestos</t>
  </si>
  <si>
    <t>B. Cuotas y Aportaciones de Seguridad Social</t>
  </si>
  <si>
    <t>C. Contribuciones de Mejoras</t>
  </si>
  <si>
    <t>D. Derechos</t>
  </si>
  <si>
    <t>E. Productos</t>
  </si>
  <si>
    <t>F. Aprovechamientos</t>
  </si>
  <si>
    <t>H. Participaciones (H=h1+h2+h3+h4+h5+h6+h7+h8+h9+h10+h11)</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</si>
  <si>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</si>
  <si>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</si>
  <si>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</si>
  <si>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</si>
  <si>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</si>
  <si>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</si>
  <si>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</si>
  <si>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</si>
  <si>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</si>
  <si>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</si>
  <si>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</si>
  <si>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</si>
  <si>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</si>
  <si>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</si>
  <si>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</si>
  <si>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</si>
  <si>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</si>
  <si>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</si>
  <si>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</si>
  <si>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</si>
  <si>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l2) Otros Ingresos de Libre Disposición</t>
  </si>
  <si>
    <t>I. Total de Ingresos de Libre Disposición (I=A+B+C+D+E+F+G+H+I+J+K+L)</t>
  </si>
  <si>
    <t>Ingresos Excedentes de Ingresos de Libre Disposición</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</si>
  <si>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</si>
  <si>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</si>
  <si>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</si>
  <si>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</si>
  <si>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</si>
  <si>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</si>
  <si>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</si>
  <si>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</si>
  <si>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</si>
  <si>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</si>
  <si>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</si>
  <si>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</si>
  <si>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</si>
  <si>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</si>
  <si>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</si>
  <si>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</si>
  <si>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</si>
  <si>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</si>
  <si>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</si>
  <si>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</si>
  <si>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</si>
  <si>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</si>
  <si>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</si>
  <si>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</si>
  <si>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</si>
  <si>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</si>
  <si>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</si>
  <si>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 xml:space="preserve">PODER EJECUTIVO DEL ESTADO DE CAMPECHE
Formato 5 Estado Analítico de Ingresos Detallado - LDF
</t>
  </si>
  <si>
    <r>
      <t xml:space="preserve">Del 1 de Enero al 31 de Diciembre de 2024
</t>
    </r>
    <r>
      <rPr>
        <b/>
        <sz val="6"/>
        <color rgb="FF000000"/>
        <rFont val="Quatro Slab"/>
        <family val="3"/>
      </rPr>
      <t>(PESOS)</t>
    </r>
  </si>
  <si>
    <t>Diferencia</t>
  </si>
  <si>
    <t>Estimado</t>
  </si>
  <si>
    <t>Ampliaciones
/(Reducciones)</t>
  </si>
  <si>
    <t>G. Ingresos por Venta de Bienes y Prestación de Servicios</t>
  </si>
  <si>
    <t>h1) Fondo General de Participaciones</t>
  </si>
  <si>
    <t xml:space="preserve">   </t>
  </si>
  <si>
    <t>l1) Participaciones en Ingresos Locales</t>
  </si>
  <si>
    <t>Transferencias Federales Etiquetadas</t>
  </si>
  <si>
    <t>LIC. VICENTE ANTONIO CU ESCAMILLA</t>
  </si>
  <si>
    <t>MTRO. LUIS ÁNGEL HERNÁNDEZ GARCÍA</t>
  </si>
  <si>
    <t>JEZRAEL ISAAC LARRACILLA PÉREZ</t>
  </si>
  <si>
    <t>DIRECTOR GENERAL DE INGRESOS DE LA SECRETARÍA DE ADMINISTRACIÓN Y FINANZAS</t>
  </si>
  <si>
    <t>RESPONSABLE DE LA TESORERÍA CON FUNDAMENTO EN EL ARTÍCULO PRIMERO DEL ACUERDO DEL SECRETARIO DE ADMINISTRACIÓN Y FINANZAS POR EL QUE SE DELEGAN FACULTADES AL TITULAR DE LA SUBSECRETARÍA DE ADMINISTRACIÓN Y FINANZAS, PUBLICADO EN EL POE EL 15 DE JULIO DE 2024</t>
  </si>
  <si>
    <t>SECRETARIO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</si>
</sst>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3" formatCode="_-* #,##0.00_-;\-* #,##0.00_-;_-* &quot;-&quot;??_-;_-@_-"/>
    <numFmt numFmtId="164" formatCode="_(* #,##0.00_);_(* \(#,##0.00\);_(* &quot;-&quot;??_);_(@_)"/>
    <numFmt numFmtId="165" formatCode="_(&quot;$&quot;* #,##0.00_);_(&quot;$&quot;* \(#,##0.00\);_(&quot;$&quot;* &quot;-&quot;??_);_(@_)"/>
    <numFmt numFmtId="166" formatCode="[$-1080A]#,##0.00;\(#,##0.00\)"/>
    <numFmt numFmtId="167" formatCode="[$-1080A]&quot;$&quot;#,##0.00"/>
    <numFmt numFmtId="168" formatCode="&quot;$&quot;#,##0.00"/>
  </numFmts>
  <fonts count="74">
    <font>
      <sz val="11"/>
      <color theme="1"/>
      <name val="Calibri"/>
      <family val="2"/>
      <scheme val="minor"/>
    </font>
    <font>
      <sz val="11"/>
      <color theme="1"/>
      <name val="Calibri"/>
      <family val="2"/>
      <scheme val="minor"/>
    </font>
    <font>
      <b/>
      <sz val="11"/>
      <color theme="1"/>
      <name val="Calibri"/>
      <family val="2"/>
      <scheme val="minor"/>
    </font>
    <font>
      <b/>
      <sz val="11"/>
      <color theme="2" tint="-9.9978637043366805E-2"/>
      <name val="Calibri"/>
      <family val="2"/>
      <scheme val="minor"/>
    </font>
    <font>
      <sz val="11"/>
      <color theme="2" tint="-9.9978637043366805E-2"/>
      <name val="Calibri"/>
      <family val="2"/>
      <scheme val="minor"/>
    </font>
    <font>
      <b/>
      <sz val="11"/>
      <color theme="0"/>
      <name val="Quatro Slab"/>
      <family val="3"/>
    </font>
    <font>
      <b/>
      <sz val="16"/>
      <color theme="1"/>
      <name val="Quatro Slab"/>
      <family val="3"/>
    </font>
    <font>
      <b/>
      <sz val="11"/>
      <color theme="1"/>
      <name val="Quatro Slab"/>
      <family val="3"/>
    </font>
    <font>
      <b/>
      <vertAlign val="superscript"/>
      <sz val="11"/>
      <color theme="1"/>
      <name val="Calibri"/>
      <family val="2"/>
      <scheme val="minor"/>
    </font>
    <font>
      <sz val="9"/>
      <color theme="1"/>
      <name val="Averta"/>
      <family val="3"/>
    </font>
    <font>
      <sz val="9"/>
      <name val="Averta"/>
      <family val="3"/>
    </font>
    <font>
      <sz val="9"/>
      <color theme="1"/>
      <name val="Arial"/>
      <family val="2"/>
    </font>
    <font>
      <b/>
      <sz val="9"/>
      <color theme="0"/>
      <name val="Averta"/>
      <family val="3"/>
    </font>
    <font>
      <b/>
      <sz val="9"/>
      <color theme="1"/>
      <name val="Averta"/>
      <family val="3"/>
    </font>
    <font>
      <sz val="8"/>
      <name val="Arial"/>
      <family val="2"/>
    </font>
    <font>
      <sz val="11"/>
      <color theme="1"/>
      <name val="Arial"/>
      <family val="2"/>
    </font>
    <font>
      <b/>
      <sz val="8"/>
      <color theme="0"/>
      <name val="Averta"/>
      <family val="3"/>
    </font>
    <font>
      <sz val="11"/>
      <color theme="1"/>
      <name val="Averta"/>
      <family val="3"/>
    </font>
    <font>
      <b/>
      <sz val="8"/>
      <color theme="1"/>
      <name val="Averta"/>
      <family val="3"/>
    </font>
    <font>
      <sz val="8"/>
      <color theme="1"/>
      <name val="Averta"/>
      <family val="3"/>
    </font>
    <font>
      <b/>
      <sz val="11"/>
      <name val="Quatro Slab"/>
      <family val="3"/>
    </font>
    <font>
      <b/>
      <sz val="32"/>
      <name val="Quatro Slab"/>
      <family val="3"/>
    </font>
    <font>
      <b/>
      <sz val="12"/>
      <name val="Quatro Slab"/>
      <family val="3"/>
    </font>
    <font>
      <b/>
      <sz val="32"/>
      <name val="Quatro Slab"/>
    </font>
    <font>
      <b/>
      <sz val="16"/>
      <name val="Quatro Slab"/>
    </font>
    <font>
      <b/>
      <sz val="11"/>
      <color theme="0"/>
      <name val="Quatro Slqab"/>
    </font>
    <font>
      <b/>
      <sz val="30"/>
      <color theme="0"/>
      <name val="Quatro Slab"/>
      <family val="3"/>
    </font>
    <font>
      <sz val="9"/>
      <color theme="1"/>
      <name val="Calibri"/>
      <family val="2"/>
      <scheme val="minor"/>
    </font>
    <font>
      <sz val="9"/>
      <color theme="1"/>
      <name val="Courier New"/>
      <family val="3"/>
    </font>
    <font>
      <b/>
      <sz val="26"/>
      <color theme="1"/>
      <name val="Averta"/>
      <family val="3"/>
    </font>
    <font>
      <sz val="26"/>
      <color theme="1"/>
      <name val="Averta"/>
      <family val="3"/>
    </font>
    <font>
      <b/>
      <sz val="26"/>
      <color indexed="8"/>
      <name val="Averta"/>
      <family val="3"/>
    </font>
    <font>
      <sz val="26"/>
      <color indexed="8"/>
      <name val="Averta"/>
      <family val="3"/>
    </font>
    <font>
      <sz val="10.5"/>
      <color indexed="8"/>
      <name val="Courier New"/>
      <family val="3"/>
    </font>
    <font>
      <sz val="20"/>
      <color indexed="8"/>
      <name val="Averta"/>
      <family val="3"/>
    </font>
    <font>
      <sz val="26"/>
      <color theme="1"/>
      <name val="Calibri"/>
      <family val="2"/>
      <scheme val="minor"/>
    </font>
    <font>
      <sz val="11"/>
      <color rgb="FF000000"/>
      <name val="Calibri"/>
      <family val="2"/>
      <scheme val="minor"/>
    </font>
    <font>
      <sz val="11"/>
      <name val="Calibri"/>
      <family val="2"/>
    </font>
    <font>
      <b/>
      <sz val="18"/>
      <name val="Quatro Slab"/>
    </font>
    <font>
      <b/>
      <sz val="18"/>
      <color rgb="FF000000"/>
      <name val="Quatro Slab"/>
    </font>
    <font>
      <b/>
      <sz val="10"/>
      <color rgb="FF000000"/>
      <name val="Arial"/>
      <family val="2"/>
    </font>
    <font>
      <b/>
      <sz val="16"/>
      <color rgb="FFFFFFFF"/>
      <name val="Quatro Slab"/>
      <family val="3"/>
    </font>
    <font>
      <b/>
      <sz val="15"/>
      <color rgb="FF000000"/>
      <name val="Averta"/>
    </font>
    <font>
      <sz val="15"/>
      <name val="Averta"/>
    </font>
    <font>
      <sz val="15"/>
      <color rgb="FF000000"/>
      <name val="Averta"/>
    </font>
    <font>
      <b/>
      <sz val="19"/>
      <name val="Quatro Slab"/>
    </font>
    <font>
      <b/>
      <sz val="19"/>
      <name val="Calibri"/>
      <family val="2"/>
    </font>
    <font>
      <b/>
      <sz val="19"/>
      <color rgb="FF000000"/>
      <name val="Quatro Slab"/>
    </font>
    <font>
      <b/>
      <sz val="11"/>
      <color rgb="FF000000"/>
      <name val="Quatro Slab"/>
    </font>
    <font>
      <b/>
      <sz val="16"/>
      <color rgb="FF000000"/>
      <name val="Averta"/>
    </font>
    <font>
      <sz val="16"/>
      <name val="Averta"/>
    </font>
    <font>
      <sz val="16"/>
      <color rgb="FF000000"/>
      <name val="Averta"/>
    </font>
    <font>
      <b/>
      <sz val="9"/>
      <color rgb="FF000000"/>
      <name val="Quatro Slab"/>
      <family val="3"/>
    </font>
    <font>
      <sz val="11"/>
      <name val="Quatro Slab"/>
      <family val="3"/>
    </font>
    <font>
      <sz val="9"/>
      <name val="Quatro Slab"/>
      <family val="3"/>
    </font>
    <font>
      <b/>
      <sz val="6"/>
      <color rgb="FF000000"/>
      <name val="Quatro Slab"/>
      <family val="3"/>
    </font>
    <font>
      <b/>
      <sz val="10"/>
      <color theme="0"/>
      <name val="Quatro Slab"/>
      <family val="3"/>
    </font>
    <font>
      <b/>
      <sz val="6"/>
      <color rgb="FF000000"/>
      <name val="Averta Black"/>
      <family val="3"/>
    </font>
    <font>
      <sz val="11"/>
      <name val="Averta Black"/>
      <family val="3"/>
    </font>
    <font>
      <b/>
      <sz val="6"/>
      <name val="Averta Black"/>
      <family val="3"/>
    </font>
    <font>
      <b/>
      <sz val="6"/>
      <name val="Averta"/>
      <family val="3"/>
    </font>
    <font>
      <b/>
      <sz val="11"/>
      <name val="Averta"/>
      <family val="3"/>
    </font>
    <font>
      <b/>
      <sz val="6"/>
      <color rgb="FF000000"/>
      <name val="Times New Roman"/>
      <family val="1"/>
    </font>
    <font>
      <b/>
      <sz val="11"/>
      <name val="Averta Black"/>
      <family val="3"/>
    </font>
    <font>
      <sz val="6"/>
      <name val="Averta"/>
      <family val="3"/>
    </font>
    <font>
      <sz val="11"/>
      <name val="Averta"/>
      <family val="3"/>
    </font>
    <font>
      <b/>
      <sz val="9"/>
      <name val="Averta Black"/>
      <family val="3"/>
    </font>
    <font>
      <sz val="9"/>
      <name val="Averta Black"/>
      <family val="3"/>
    </font>
    <font>
      <sz val="8"/>
      <name val="Calibri"/>
      <family val="2"/>
    </font>
    <font>
      <sz val="5"/>
      <color rgb="FF000000"/>
      <name val="Century Gothic"/>
      <family val="2"/>
    </font>
    <font>
      <sz val="5"/>
      <color rgb="FF000000"/>
      <name val="Segoe UI"/>
      <family val="2"/>
    </font>
    <font>
      <b/>
      <sz val="6"/>
      <name val="Quatro Slab"/>
      <family val="3"/>
    </font>
    <font>
      <b/>
      <sz val="5.5"/>
      <name val="Quatro Slab"/>
      <family val="3"/>
    </font>
    <font>
      <sz val="9"/>
      <color rgb="FF000000"/>
      <name val="Quatro Slab"/>
      <family val="3"/>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9F2241"/>
        <bgColor indexed="64"/>
      </patternFill>
    </fill>
    <fill>
      <patternFill patternType="solid">
        <fgColor theme="0" tint="-0.14999847407452621"/>
        <bgColor indexed="64"/>
      </patternFill>
    </fill>
    <fill>
      <patternFill patternType="solid">
        <fgColor rgb="FF9F2241"/>
        <bgColor rgb="FF235B4E"/>
      </patternFill>
    </fill>
    <fill>
      <patternFill patternType="solid">
        <fgColor rgb="FFD3D3D3"/>
        <bgColor rgb="FFD3D3D3"/>
      </patternFill>
    </fill>
    <fill>
      <patternFill patternType="solid">
        <fgColor theme="0"/>
        <bgColor rgb="FFD3D3D3"/>
      </patternFill>
    </fill>
  </fills>
  <borders count="32">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theme="1" tint="0.499984740745262"/>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diagonalUp="1">
      <left style="thin">
        <color indexed="64"/>
      </left>
      <right/>
      <top/>
      <bottom/>
      <diagonal style="thin">
        <color theme="1" tint="0.499984740745262"/>
      </diagonal>
    </border>
    <border diagonalUp="1">
      <left/>
      <right style="thin">
        <color indexed="64"/>
      </right>
      <top/>
      <bottom/>
      <diagonal style="thin">
        <color theme="1" tint="0.499984740745262"/>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s>
  <cellStyleXfs count="7">
    <xf numFmtId="0" fontId="0" fillId="0" borderId="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36" fillId="0" borderId="0"/>
    <xf numFmtId="43" fontId="36" fillId="0" borderId="0" applyFont="0" applyFill="0" applyBorder="0" applyAlignment="0" applyProtection="0"/>
  </cellStyleXfs>
  <cellXfs count="519">
    <xf numFmtId="0" fontId="0" fillId="0" borderId="0" xfId="0"/>
    <xf numFmtId="0" fontId="2" fillId="2" borderId="4" xfId="0" applyFont="1" applyFill="1" applyBorder="1" applyAlignment="1">
      <alignment horizontal="left" vertical="center" indent="2"/>
    </xf>
    <xf numFmtId="4" fontId="0" fillId="2" borderId="4" xfId="0" applyNumberFormat="1" applyFill="1" applyBorder="1" applyAlignment="1">
      <alignment vertical="center"/>
    </xf>
    <xf numFmtId="0" fontId="2" fillId="2" borderId="1" xfId="0" applyFont="1" applyFill="1" applyBorder="1" applyAlignment="1">
      <alignment horizontal="left" vertical="center" indent="2"/>
    </xf>
    <xf numFmtId="0" fontId="2" fillId="2" borderId="4" xfId="0" applyFont="1" applyFill="1" applyBorder="1" applyAlignment="1">
      <alignment horizontal="left" vertical="center" indent="3"/>
    </xf>
    <xf numFmtId="4" fontId="2" fillId="2" borderId="4" xfId="1" applyNumberFormat="1" applyFont="1" applyFill="1" applyBorder="1" applyAlignment="1" applyProtection="1">
      <alignment vertical="center"/>
      <protection locked="0"/>
    </xf>
    <xf numFmtId="0" fontId="2" fillId="2" borderId="1" xfId="0" applyFont="1" applyFill="1" applyBorder="1" applyAlignment="1">
      <alignment horizontal="left" vertical="center" indent="3"/>
    </xf>
    <xf numFmtId="0" fontId="0" fillId="2" borderId="4" xfId="0" applyFont="1" applyFill="1" applyBorder="1" applyAlignment="1">
      <alignment horizontal="left" vertical="center" indent="5"/>
    </xf>
    <xf numFmtId="4" fontId="1" fillId="2" borderId="4" xfId="1" applyNumberFormat="1" applyFont="1" applyFill="1" applyBorder="1" applyAlignment="1" applyProtection="1">
      <alignment vertical="center"/>
      <protection locked="0"/>
    </xf>
    <xf numFmtId="0" fontId="0" fillId="2" borderId="1" xfId="0" applyFill="1" applyBorder="1" applyAlignment="1">
      <alignment horizontal="left" vertical="center" indent="5"/>
    </xf>
    <xf numFmtId="0" fontId="0" fillId="2" borderId="4" xfId="0" applyFill="1" applyBorder="1" applyAlignment="1">
      <alignment horizontal="left" vertical="center" indent="5"/>
    </xf>
    <xf numFmtId="0" fontId="0" fillId="2" borderId="4" xfId="0" applyFill="1" applyBorder="1" applyAlignment="1">
      <alignment vertical="center"/>
    </xf>
    <xf numFmtId="4" fontId="1" fillId="2" borderId="4" xfId="1" applyNumberFormat="1" applyFont="1" applyFill="1" applyBorder="1" applyAlignment="1">
      <alignment vertical="center"/>
    </xf>
    <xf numFmtId="0" fontId="0" fillId="2" borderId="4" xfId="0" applyFill="1" applyBorder="1" applyAlignment="1">
      <alignment horizontal="left" vertical="center" indent="3"/>
    </xf>
    <xf numFmtId="0" fontId="0" fillId="2" borderId="1" xfId="0" applyFill="1" applyBorder="1" applyAlignment="1">
      <alignment horizontal="left" vertical="center" indent="3"/>
    </xf>
    <xf numFmtId="0" fontId="0" fillId="2" borderId="1" xfId="0" applyFill="1" applyBorder="1" applyAlignment="1">
      <alignment horizontal="left" indent="3"/>
    </xf>
    <xf numFmtId="0" fontId="2" fillId="2" borderId="1" xfId="0" applyFont="1" applyFill="1" applyBorder="1" applyAlignment="1">
      <alignment horizontal="left" indent="2"/>
    </xf>
    <xf numFmtId="0" fontId="0" fillId="2" borderId="1" xfId="0" applyFont="1" applyFill="1" applyBorder="1" applyAlignment="1">
      <alignment horizontal="left" vertical="center" indent="3"/>
    </xf>
    <xf numFmtId="0" fontId="0" fillId="2" borderId="1" xfId="0" applyFont="1" applyFill="1" applyBorder="1" applyAlignment="1">
      <alignment horizontal="left" indent="3"/>
    </xf>
    <xf numFmtId="0" fontId="0" fillId="2" borderId="4" xfId="0" applyFill="1" applyBorder="1"/>
    <xf numFmtId="0" fontId="0" fillId="2" borderId="5" xfId="0" applyFill="1" applyBorder="1"/>
    <xf numFmtId="4" fontId="0" fillId="2" borderId="5" xfId="0" applyNumberFormat="1" applyFill="1" applyBorder="1" applyAlignment="1">
      <alignment vertical="center"/>
    </xf>
    <xf numFmtId="0" fontId="0" fillId="2" borderId="5" xfId="0" applyFill="1" applyBorder="1" applyAlignment="1">
      <alignment vertical="center"/>
    </xf>
    <xf numFmtId="4" fontId="0" fillId="0" borderId="0" xfId="0" applyNumberFormat="1"/>
    <xf numFmtId="0" fontId="0" fillId="2" borderId="0" xfId="0" applyFill="1"/>
    <xf numFmtId="164" fontId="2" fillId="2" borderId="4" xfId="1" applyFont="1" applyFill="1" applyBorder="1" applyProtection="1">
      <protection locked="0"/>
    </xf>
    <xf numFmtId="0" fontId="0" fillId="2" borderId="4" xfId="0" applyFill="1" applyBorder="1" applyAlignment="1">
      <alignment horizontal="left" vertical="center" indent="6"/>
    </xf>
    <xf numFmtId="164" fontId="1" fillId="2" borderId="4" xfId="1" applyFont="1" applyFill="1" applyBorder="1" applyProtection="1">
      <protection locked="0"/>
    </xf>
    <xf numFmtId="164" fontId="1" fillId="2" borderId="4" xfId="1" applyFont="1" applyFill="1" applyBorder="1"/>
    <xf numFmtId="164" fontId="3" fillId="3" borderId="6" xfId="1" applyFont="1" applyFill="1" applyBorder="1" applyAlignment="1"/>
    <xf numFmtId="164" fontId="2" fillId="0" borderId="4" xfId="1" applyFont="1" applyFill="1" applyBorder="1" applyProtection="1">
      <protection locked="0"/>
    </xf>
    <xf numFmtId="164" fontId="4" fillId="3" borderId="6" xfId="1" applyFont="1" applyFill="1" applyBorder="1" applyAlignment="1"/>
    <xf numFmtId="4" fontId="2" fillId="2" borderId="4" xfId="1" applyNumberFormat="1" applyFont="1" applyFill="1" applyBorder="1" applyProtection="1">
      <protection locked="0"/>
    </xf>
    <xf numFmtId="164" fontId="2" fillId="2" borderId="4" xfId="1" applyFont="1" applyFill="1" applyBorder="1" applyProtection="1"/>
    <xf numFmtId="164" fontId="2" fillId="2" borderId="4" xfId="1" applyFont="1" applyFill="1" applyBorder="1"/>
    <xf numFmtId="0" fontId="2" fillId="2" borderId="4" xfId="0" applyFont="1" applyFill="1" applyBorder="1" applyAlignment="1">
      <alignment horizontal="left" vertical="center" wrapText="1" indent="3"/>
    </xf>
    <xf numFmtId="0" fontId="2" fillId="2" borderId="5" xfId="0" applyFont="1" applyFill="1" applyBorder="1" applyAlignment="1">
      <alignment horizontal="left" vertical="center" wrapText="1" indent="3"/>
    </xf>
    <xf numFmtId="0" fontId="0" fillId="2" borderId="0" xfId="0" applyFill="1" applyAlignment="1">
      <alignment vertical="center"/>
    </xf>
    <xf numFmtId="164" fontId="2" fillId="2" borderId="4" xfId="1" applyFont="1" applyFill="1" applyBorder="1" applyAlignment="1" applyProtection="1">
      <alignment vertical="center"/>
      <protection locked="0"/>
    </xf>
    <xf numFmtId="164" fontId="1" fillId="2" borderId="4" xfId="1" applyFont="1" applyFill="1" applyBorder="1" applyAlignment="1" applyProtection="1">
      <alignment vertical="center"/>
      <protection locked="0"/>
    </xf>
    <xf numFmtId="164" fontId="1" fillId="2" borderId="4" xfId="1" applyFont="1" applyFill="1" applyBorder="1" applyAlignment="1">
      <alignment vertical="center"/>
    </xf>
    <xf numFmtId="164" fontId="2" fillId="2" borderId="4" xfId="1" applyNumberFormat="1" applyFont="1" applyFill="1" applyBorder="1" applyAlignment="1" applyProtection="1">
      <alignment vertical="center"/>
      <protection locked="0"/>
    </xf>
    <xf numFmtId="0" fontId="2" fillId="2" borderId="5" xfId="0" applyFont="1" applyFill="1" applyBorder="1" applyAlignment="1">
      <alignment horizontal="left" vertical="center" indent="3"/>
    </xf>
    <xf numFmtId="0" fontId="0" fillId="2" borderId="7" xfId="0" applyFill="1" applyBorder="1" applyAlignment="1">
      <alignment horizontal="left" vertical="center" indent="6"/>
    </xf>
    <xf numFmtId="164" fontId="1" fillId="2" borderId="7" xfId="1" applyFont="1" applyFill="1" applyBorder="1" applyAlignment="1" applyProtection="1">
      <alignment vertical="center"/>
      <protection locked="0"/>
    </xf>
    <xf numFmtId="4" fontId="4" fillId="3" borderId="6" xfId="1" applyNumberFormat="1" applyFont="1" applyFill="1" applyBorder="1" applyAlignment="1">
      <alignment vertical="center"/>
    </xf>
    <xf numFmtId="4" fontId="1" fillId="0" borderId="4" xfId="1" applyNumberFormat="1" applyFont="1" applyFill="1" applyBorder="1" applyAlignment="1" applyProtection="1">
      <alignment vertical="center"/>
      <protection locked="0"/>
    </xf>
    <xf numFmtId="0" fontId="2" fillId="2" borderId="4" xfId="0" applyFont="1" applyFill="1" applyBorder="1" applyAlignment="1">
      <alignment vertical="center"/>
    </xf>
    <xf numFmtId="164" fontId="2" fillId="2" borderId="4" xfId="1" applyFont="1" applyFill="1" applyBorder="1" applyAlignment="1">
      <alignment vertical="center"/>
    </xf>
    <xf numFmtId="164" fontId="1" fillId="2" borderId="7" xfId="1" applyFont="1" applyFill="1" applyBorder="1" applyProtection="1">
      <protection locked="0"/>
    </xf>
    <xf numFmtId="4" fontId="1" fillId="2" borderId="4" xfId="1" applyNumberFormat="1" applyFont="1" applyFill="1" applyBorder="1" applyProtection="1">
      <protection locked="0"/>
    </xf>
    <xf numFmtId="4" fontId="1" fillId="2" borderId="4" xfId="1" applyNumberFormat="1" applyFont="1" applyFill="1" applyBorder="1"/>
    <xf numFmtId="4" fontId="4" fillId="3" borderId="6" xfId="1" applyNumberFormat="1" applyFont="1" applyFill="1" applyBorder="1"/>
    <xf numFmtId="4" fontId="1" fillId="0" borderId="4" xfId="1" applyNumberFormat="1" applyFont="1" applyFill="1" applyBorder="1" applyProtection="1">
      <protection locked="0"/>
    </xf>
    <xf numFmtId="0" fontId="5" fillId="4" borderId="3" xfId="0" applyFont="1" applyFill="1" applyBorder="1" applyAlignment="1">
      <alignment horizontal="left" vertical="center"/>
    </xf>
    <xf numFmtId="4" fontId="5" fillId="4" borderId="3" xfId="0" applyNumberFormat="1" applyFont="1" applyFill="1" applyBorder="1" applyAlignment="1" applyProtection="1">
      <alignment horizontal="center" vertical="center" wrapText="1"/>
      <protection locked="0"/>
    </xf>
    <xf numFmtId="0" fontId="5" fillId="4" borderId="3" xfId="0" applyFont="1" applyFill="1" applyBorder="1" applyAlignment="1">
      <alignment horizontal="left" vertical="center" indent="2"/>
    </xf>
    <xf numFmtId="49" fontId="5" fillId="4" borderId="3" xfId="0" applyNumberFormat="1" applyFont="1" applyFill="1" applyBorder="1" applyAlignment="1" applyProtection="1">
      <alignment horizontal="center" vertical="center"/>
      <protection locked="0"/>
    </xf>
    <xf numFmtId="0" fontId="0" fillId="2" borderId="0" xfId="0" applyFill="1" applyBorder="1"/>
    <xf numFmtId="4" fontId="0" fillId="2" borderId="0" xfId="0" applyNumberFormat="1" applyFill="1" applyBorder="1" applyAlignment="1">
      <alignment vertical="center"/>
    </xf>
    <xf numFmtId="0" fontId="0" fillId="2" borderId="0" xfId="0" applyFill="1" applyBorder="1" applyAlignment="1">
      <alignment vertical="center"/>
    </xf>
    <xf numFmtId="0" fontId="0" fillId="2" borderId="4" xfId="0" applyFill="1" applyBorder="1" applyAlignment="1">
      <alignment horizontal="left" vertical="center" indent="10"/>
    </xf>
    <xf numFmtId="0" fontId="5" fillId="4" borderId="3" xfId="0" applyFont="1" applyFill="1" applyBorder="1" applyAlignment="1">
      <alignment horizontal="left" vertical="center" wrapText="1" indent="3"/>
    </xf>
    <xf numFmtId="0" fontId="5" fillId="4" borderId="3" xfId="0" applyFont="1" applyFill="1" applyBorder="1" applyAlignment="1">
      <alignment horizontal="center" vertical="center" wrapText="1"/>
    </xf>
    <xf numFmtId="0" fontId="9" fillId="2" borderId="0" xfId="0" applyFont="1" applyFill="1"/>
    <xf numFmtId="0" fontId="10" fillId="2" borderId="0" xfId="0" applyFont="1" applyFill="1" applyBorder="1" applyAlignment="1">
      <alignment vertical="top"/>
    </xf>
    <xf numFmtId="0" fontId="10" fillId="2" borderId="0" xfId="0" applyFont="1" applyFill="1" applyBorder="1"/>
    <xf numFmtId="164" fontId="10" fillId="2" borderId="0" xfId="1" applyFont="1" applyFill="1" applyBorder="1"/>
    <xf numFmtId="0" fontId="10" fillId="2" borderId="0" xfId="0" applyFont="1" applyFill="1" applyBorder="1" applyAlignment="1" applyProtection="1">
      <protection locked="0"/>
    </xf>
    <xf numFmtId="0" fontId="10" fillId="2" borderId="0" xfId="0" applyFont="1" applyFill="1" applyBorder="1" applyAlignment="1" applyProtection="1">
      <alignment vertical="center"/>
      <protection locked="0"/>
    </xf>
    <xf numFmtId="0" fontId="9" fillId="2" borderId="0" xfId="0" applyFont="1" applyFill="1" applyBorder="1" applyAlignment="1" applyProtection="1">
      <alignment horizontal="center"/>
      <protection locked="0"/>
    </xf>
    <xf numFmtId="164" fontId="10" fillId="2" borderId="0" xfId="1" applyFont="1" applyFill="1" applyBorder="1" applyAlignment="1">
      <alignment vertical="top"/>
    </xf>
    <xf numFmtId="0" fontId="10" fillId="2" borderId="0" xfId="0" applyFont="1" applyFill="1" applyBorder="1" applyAlignment="1" applyProtection="1">
      <alignment vertical="top" wrapText="1"/>
      <protection locked="0"/>
    </xf>
    <xf numFmtId="0" fontId="11" fillId="2" borderId="0" xfId="0" applyFont="1" applyFill="1" applyAlignment="1">
      <alignment wrapText="1"/>
    </xf>
    <xf numFmtId="0" fontId="0" fillId="2" borderId="2" xfId="0" applyFont="1" applyFill="1" applyBorder="1" applyAlignment="1">
      <alignment horizontal="left" vertical="center" indent="3"/>
    </xf>
    <xf numFmtId="4" fontId="1" fillId="2" borderId="5" xfId="1" applyNumberFormat="1" applyFont="1" applyFill="1" applyBorder="1" applyAlignment="1" applyProtection="1">
      <alignment vertical="center"/>
      <protection locked="0"/>
    </xf>
    <xf numFmtId="0" fontId="2" fillId="2" borderId="4" xfId="0" applyFont="1" applyFill="1" applyBorder="1" applyAlignment="1">
      <alignment horizontal="left" vertical="top" indent="3"/>
    </xf>
    <xf numFmtId="0" fontId="0" fillId="2" borderId="4" xfId="0" applyFill="1" applyBorder="1" applyAlignment="1">
      <alignment horizontal="left" vertical="top" indent="6"/>
    </xf>
    <xf numFmtId="0" fontId="0" fillId="2" borderId="4" xfId="0" applyFill="1" applyBorder="1" applyAlignment="1">
      <alignment horizontal="left" vertical="top" indent="3"/>
    </xf>
    <xf numFmtId="0" fontId="2" fillId="2" borderId="4" xfId="0" applyFont="1" applyFill="1" applyBorder="1" applyAlignment="1">
      <alignment horizontal="left" vertical="top" wrapText="1" indent="3"/>
    </xf>
    <xf numFmtId="0" fontId="0" fillId="2" borderId="8" xfId="0" applyFill="1" applyBorder="1" applyAlignment="1">
      <alignment vertical="center"/>
    </xf>
    <xf numFmtId="4" fontId="0" fillId="2" borderId="8" xfId="0" applyNumberFormat="1" applyFill="1" applyBorder="1" applyAlignment="1">
      <alignment vertical="center"/>
    </xf>
    <xf numFmtId="4" fontId="1" fillId="2" borderId="8" xfId="1" applyNumberFormat="1" applyFont="1" applyFill="1" applyBorder="1" applyAlignment="1">
      <alignment vertical="center"/>
    </xf>
    <xf numFmtId="0" fontId="9" fillId="0" borderId="10" xfId="0" applyFont="1" applyBorder="1"/>
    <xf numFmtId="0" fontId="9" fillId="0" borderId="11" xfId="0" applyFont="1" applyBorder="1"/>
    <xf numFmtId="0" fontId="9" fillId="0" borderId="7" xfId="0" applyFont="1" applyBorder="1"/>
    <xf numFmtId="164" fontId="13" fillId="0" borderId="4" xfId="2" applyFont="1" applyBorder="1"/>
    <xf numFmtId="164" fontId="9" fillId="0" borderId="4" xfId="2" applyFont="1" applyBorder="1"/>
    <xf numFmtId="164" fontId="0" fillId="0" borderId="0" xfId="0" applyNumberFormat="1"/>
    <xf numFmtId="0" fontId="9" fillId="0" borderId="9" xfId="0" applyFont="1" applyBorder="1" applyAlignment="1">
      <alignment horizontal="left" vertical="top" indent="1"/>
    </xf>
    <xf numFmtId="0" fontId="9" fillId="0" borderId="1" xfId="0" applyFont="1" applyBorder="1" applyAlignment="1">
      <alignment horizontal="left" vertical="top" indent="1"/>
    </xf>
    <xf numFmtId="164" fontId="9" fillId="0" borderId="4" xfId="0" applyNumberFormat="1" applyFont="1" applyBorder="1"/>
    <xf numFmtId="164" fontId="9" fillId="0" borderId="4" xfId="2" applyFont="1" applyFill="1" applyBorder="1"/>
    <xf numFmtId="43" fontId="0" fillId="0" borderId="0" xfId="0" applyNumberFormat="1"/>
    <xf numFmtId="0" fontId="9" fillId="0" borderId="9" xfId="0" applyFont="1" applyBorder="1" applyAlignment="1">
      <alignment horizontal="left" indent="1"/>
    </xf>
    <xf numFmtId="0" fontId="9" fillId="0" borderId="1" xfId="0" applyFont="1" applyBorder="1" applyAlignment="1">
      <alignment horizontal="left" indent="1"/>
    </xf>
    <xf numFmtId="4" fontId="13" fillId="0" borderId="4" xfId="2" applyNumberFormat="1" applyFont="1" applyFill="1" applyBorder="1" applyAlignment="1" applyProtection="1">
      <alignment vertical="center"/>
      <protection locked="0"/>
    </xf>
    <xf numFmtId="4" fontId="1" fillId="0" borderId="6" xfId="2" applyNumberFormat="1" applyFont="1" applyFill="1" applyBorder="1"/>
    <xf numFmtId="4" fontId="1" fillId="0" borderId="13" xfId="2" applyNumberFormat="1" applyFont="1" applyFill="1" applyBorder="1"/>
    <xf numFmtId="4" fontId="1" fillId="0" borderId="14" xfId="2" applyNumberFormat="1" applyFont="1" applyFill="1" applyBorder="1"/>
    <xf numFmtId="0" fontId="9" fillId="0" borderId="0" xfId="0" applyFont="1"/>
    <xf numFmtId="0" fontId="9" fillId="0" borderId="0" xfId="0" applyFont="1" applyAlignment="1">
      <alignment wrapText="1"/>
    </xf>
    <xf numFmtId="164" fontId="13" fillId="0" borderId="4" xfId="2" applyFont="1" applyBorder="1" applyAlignment="1">
      <alignment horizontal="left" vertical="center"/>
    </xf>
    <xf numFmtId="0" fontId="0" fillId="0" borderId="0" xfId="0" applyAlignment="1">
      <alignment horizontal="left" vertical="center"/>
    </xf>
    <xf numFmtId="164" fontId="13" fillId="0" borderId="4" xfId="0" applyNumberFormat="1" applyFont="1" applyBorder="1"/>
    <xf numFmtId="165" fontId="0" fillId="0" borderId="0" xfId="3" applyFont="1"/>
    <xf numFmtId="164" fontId="9" fillId="0" borderId="5" xfId="2" applyFont="1" applyBorder="1"/>
    <xf numFmtId="164" fontId="9" fillId="0" borderId="5" xfId="2" applyFont="1" applyFill="1" applyBorder="1"/>
    <xf numFmtId="0" fontId="9" fillId="0" borderId="9" xfId="0" applyFont="1" applyBorder="1"/>
    <xf numFmtId="0" fontId="9" fillId="0" borderId="1" xfId="0" applyFont="1" applyBorder="1"/>
    <xf numFmtId="0" fontId="9" fillId="0" borderId="4" xfId="0" applyFont="1" applyBorder="1"/>
    <xf numFmtId="2" fontId="13" fillId="0" borderId="4" xfId="0" applyNumberFormat="1" applyFont="1" applyBorder="1"/>
    <xf numFmtId="2" fontId="13" fillId="0" borderId="9" xfId="0" applyNumberFormat="1" applyFont="1" applyBorder="1"/>
    <xf numFmtId="2" fontId="13" fillId="0" borderId="1" xfId="0" applyNumberFormat="1" applyFont="1" applyBorder="1"/>
    <xf numFmtId="2" fontId="9" fillId="0" borderId="4" xfId="2" applyNumberFormat="1" applyFont="1" applyBorder="1"/>
    <xf numFmtId="2" fontId="9" fillId="0" borderId="5" xfId="2" applyNumberFormat="1" applyFont="1" applyBorder="1"/>
    <xf numFmtId="0" fontId="9" fillId="0" borderId="12" xfId="0" applyFont="1" applyBorder="1"/>
    <xf numFmtId="0" fontId="9" fillId="0" borderId="2" xfId="0" applyFont="1" applyBorder="1"/>
    <xf numFmtId="0" fontId="14" fillId="0" borderId="8" xfId="0" applyFont="1" applyBorder="1" applyAlignment="1">
      <alignment wrapText="1"/>
    </xf>
    <xf numFmtId="0" fontId="14" fillId="0" borderId="0" xfId="0" applyFont="1" applyAlignment="1">
      <alignment wrapText="1"/>
    </xf>
    <xf numFmtId="4" fontId="14" fillId="0" borderId="0" xfId="0" applyNumberFormat="1" applyFont="1"/>
    <xf numFmtId="0" fontId="14" fillId="0" borderId="0" xfId="0" applyFont="1"/>
    <xf numFmtId="0" fontId="15" fillId="0" borderId="0" xfId="0" applyFont="1"/>
    <xf numFmtId="0" fontId="17" fillId="0" borderId="9" xfId="0" applyFont="1" applyBorder="1"/>
    <xf numFmtId="0" fontId="17" fillId="0" borderId="1" xfId="0" applyFont="1" applyBorder="1"/>
    <xf numFmtId="0" fontId="17" fillId="0" borderId="4" xfId="0" applyFont="1" applyBorder="1"/>
    <xf numFmtId="2" fontId="18" fillId="0" borderId="4" xfId="2" applyNumberFormat="1" applyFont="1" applyBorder="1" applyAlignment="1">
      <alignment horizontal="right" vertical="center"/>
    </xf>
    <xf numFmtId="2" fontId="19" fillId="0" borderId="4" xfId="2" applyNumberFormat="1" applyFont="1" applyBorder="1"/>
    <xf numFmtId="0" fontId="19" fillId="0" borderId="9" xfId="0" applyFont="1" applyBorder="1"/>
    <xf numFmtId="0" fontId="19" fillId="0" borderId="1" xfId="0" applyFont="1" applyBorder="1"/>
    <xf numFmtId="0" fontId="19" fillId="0" borderId="4" xfId="0" applyFont="1" applyBorder="1"/>
    <xf numFmtId="0" fontId="18" fillId="0" borderId="12" xfId="0" applyFont="1" applyBorder="1" applyAlignment="1">
      <alignment horizontal="left" vertical="top" wrapText="1"/>
    </xf>
    <xf numFmtId="0" fontId="18" fillId="0" borderId="15" xfId="0" applyFont="1" applyBorder="1" applyAlignment="1">
      <alignment horizontal="left" vertical="top" wrapText="1"/>
    </xf>
    <xf numFmtId="0" fontId="19" fillId="0" borderId="5" xfId="0" applyFont="1" applyBorder="1"/>
    <xf numFmtId="0" fontId="20" fillId="2" borderId="9" xfId="0" applyFont="1" applyFill="1" applyBorder="1" applyAlignment="1">
      <alignment horizontal="center"/>
    </xf>
    <xf numFmtId="0" fontId="20" fillId="2" borderId="0" xfId="0" applyFont="1" applyFill="1" applyBorder="1" applyAlignment="1">
      <alignment horizontal="center"/>
    </xf>
    <xf numFmtId="0" fontId="21" fillId="2" borderId="0" xfId="0" applyFont="1" applyFill="1" applyBorder="1" applyAlignment="1">
      <alignment horizontal="center"/>
    </xf>
    <xf numFmtId="0" fontId="20" fillId="2" borderId="1" xfId="0" applyFont="1" applyFill="1" applyBorder="1" applyAlignment="1">
      <alignment horizontal="center"/>
    </xf>
    <xf numFmtId="0" fontId="0" fillId="0" borderId="0" xfId="0" applyFill="1"/>
    <xf numFmtId="0" fontId="24" fillId="2" borderId="9" xfId="0" applyFont="1" applyFill="1" applyBorder="1" applyAlignment="1">
      <alignment horizontal="center"/>
    </xf>
    <xf numFmtId="0" fontId="24" fillId="2" borderId="0" xfId="0" applyFont="1" applyFill="1" applyBorder="1" applyAlignment="1">
      <alignment horizontal="center"/>
    </xf>
    <xf numFmtId="0" fontId="24" fillId="2" borderId="1" xfId="0" applyFont="1" applyFill="1" applyBorder="1" applyAlignment="1">
      <alignment horizontal="center"/>
    </xf>
    <xf numFmtId="0" fontId="25" fillId="0" borderId="12" xfId="0" applyFont="1" applyFill="1" applyBorder="1" applyAlignment="1">
      <alignment horizontal="center"/>
    </xf>
    <xf numFmtId="0" fontId="25" fillId="0" borderId="15" xfId="0" applyFont="1" applyFill="1" applyBorder="1" applyAlignment="1">
      <alignment horizontal="center"/>
    </xf>
    <xf numFmtId="0" fontId="25" fillId="0" borderId="2" xfId="0" applyFont="1" applyFill="1" applyBorder="1" applyAlignment="1">
      <alignment horizontal="center"/>
    </xf>
    <xf numFmtId="0" fontId="25" fillId="0" borderId="0" xfId="0" applyFont="1" applyFill="1" applyAlignment="1">
      <alignment horizontal="center"/>
    </xf>
    <xf numFmtId="0" fontId="25" fillId="0" borderId="16" xfId="0" applyFont="1" applyFill="1" applyBorder="1" applyAlignment="1">
      <alignment horizontal="center"/>
    </xf>
    <xf numFmtId="43" fontId="26" fillId="4" borderId="3" xfId="4" applyFont="1" applyFill="1" applyBorder="1" applyAlignment="1">
      <alignment horizontal="center" vertical="center"/>
    </xf>
    <xf numFmtId="43" fontId="26" fillId="4" borderId="3" xfId="4" applyFont="1" applyFill="1" applyBorder="1" applyAlignment="1">
      <alignment horizontal="center" vertical="center" wrapText="1"/>
    </xf>
    <xf numFmtId="0" fontId="27" fillId="0" borderId="10" xfId="0" applyFont="1" applyBorder="1"/>
    <xf numFmtId="1" fontId="27" fillId="0" borderId="8" xfId="0" applyNumberFormat="1" applyFont="1" applyBorder="1"/>
    <xf numFmtId="43" fontId="27" fillId="0" borderId="4" xfId="4" applyFont="1" applyBorder="1"/>
    <xf numFmtId="43" fontId="27" fillId="0" borderId="8" xfId="4" applyFont="1" applyBorder="1"/>
    <xf numFmtId="43" fontId="28" fillId="0" borderId="7" xfId="4" applyFont="1" applyBorder="1"/>
    <xf numFmtId="0" fontId="29" fillId="0" borderId="9" xfId="0" applyFont="1" applyBorder="1"/>
    <xf numFmtId="1" fontId="30" fillId="0" borderId="0" xfId="0" applyNumberFormat="1" applyFont="1"/>
    <xf numFmtId="166" fontId="31" fillId="0" borderId="4" xfId="0" applyNumberFormat="1" applyFont="1" applyFill="1" applyBorder="1" applyAlignment="1" applyProtection="1">
      <alignment horizontal="right" vertical="center" wrapText="1" readingOrder="1"/>
      <protection locked="0"/>
    </xf>
    <xf numFmtId="1" fontId="29" fillId="0" borderId="0" xfId="0" applyNumberFormat="1" applyFont="1"/>
    <xf numFmtId="166" fontId="29" fillId="0" borderId="4" xfId="4" applyNumberFormat="1" applyFont="1" applyFill="1" applyBorder="1"/>
    <xf numFmtId="166" fontId="29" fillId="0" borderId="0" xfId="4" applyNumberFormat="1" applyFont="1" applyFill="1" applyBorder="1"/>
    <xf numFmtId="166" fontId="29" fillId="0" borderId="4" xfId="0" applyNumberFormat="1" applyFont="1" applyFill="1" applyBorder="1"/>
    <xf numFmtId="0" fontId="2" fillId="0" borderId="0" xfId="0" applyFont="1"/>
    <xf numFmtId="166" fontId="30" fillId="0" borderId="4" xfId="4" applyNumberFormat="1" applyFont="1" applyFill="1" applyBorder="1"/>
    <xf numFmtId="0" fontId="29" fillId="0" borderId="0" xfId="0" applyFont="1"/>
    <xf numFmtId="0" fontId="30" fillId="0" borderId="0" xfId="0" applyFont="1"/>
    <xf numFmtId="0" fontId="30" fillId="0" borderId="9" xfId="0" applyFont="1" applyBorder="1"/>
    <xf numFmtId="1" fontId="29" fillId="0" borderId="9" xfId="0" applyNumberFormat="1" applyFont="1" applyBorder="1"/>
    <xf numFmtId="166" fontId="30" fillId="0" borderId="0" xfId="4" applyNumberFormat="1" applyFont="1" applyFill="1" applyBorder="1"/>
    <xf numFmtId="166" fontId="30" fillId="0" borderId="4" xfId="0" applyNumberFormat="1" applyFont="1" applyFill="1" applyBorder="1"/>
    <xf numFmtId="166" fontId="32" fillId="0" borderId="4" xfId="0" applyNumberFormat="1" applyFont="1" applyFill="1" applyBorder="1" applyAlignment="1" applyProtection="1">
      <alignment horizontal="right" vertical="center" wrapText="1" readingOrder="1"/>
      <protection locked="0"/>
    </xf>
    <xf numFmtId="166" fontId="32" fillId="0" borderId="0" xfId="0" applyNumberFormat="1" applyFont="1" applyFill="1" applyAlignment="1" applyProtection="1">
      <alignment horizontal="right" vertical="center" wrapText="1" readingOrder="1"/>
      <protection locked="0"/>
    </xf>
    <xf numFmtId="166" fontId="33" fillId="0" borderId="0" xfId="0" applyNumberFormat="1" applyFont="1" applyAlignment="1" applyProtection="1">
      <alignment horizontal="right" vertical="center" wrapText="1" readingOrder="1"/>
      <protection locked="0"/>
    </xf>
    <xf numFmtId="166" fontId="32" fillId="0" borderId="4" xfId="0" applyNumberFormat="1" applyFont="1" applyBorder="1" applyAlignment="1" applyProtection="1">
      <alignment horizontal="right" vertical="center" wrapText="1" readingOrder="1"/>
      <protection locked="0"/>
    </xf>
    <xf numFmtId="166" fontId="32" fillId="0" borderId="0" xfId="0" applyNumberFormat="1" applyFont="1" applyAlignment="1" applyProtection="1">
      <alignment horizontal="right" vertical="center" wrapText="1" readingOrder="1"/>
      <protection locked="0"/>
    </xf>
    <xf numFmtId="43" fontId="30" fillId="0" borderId="4" xfId="4" applyFont="1" applyBorder="1"/>
    <xf numFmtId="43" fontId="30" fillId="0" borderId="0" xfId="4" applyFont="1" applyBorder="1"/>
    <xf numFmtId="166" fontId="31" fillId="0" borderId="4" xfId="0" applyNumberFormat="1" applyFont="1" applyBorder="1" applyAlignment="1" applyProtection="1">
      <alignment horizontal="right" vertical="center" wrapText="1" readingOrder="1"/>
      <protection locked="0"/>
    </xf>
    <xf numFmtId="0" fontId="30" fillId="0" borderId="12" xfId="0" applyFont="1" applyBorder="1"/>
    <xf numFmtId="1" fontId="30" fillId="0" borderId="15" xfId="0" applyNumberFormat="1" applyFont="1" applyBorder="1"/>
    <xf numFmtId="166" fontId="34" fillId="0" borderId="5" xfId="0" applyNumberFormat="1" applyFont="1" applyBorder="1" applyAlignment="1" applyProtection="1">
      <alignment horizontal="right" vertical="center" wrapText="1" readingOrder="1"/>
      <protection locked="0"/>
    </xf>
    <xf numFmtId="166" fontId="34" fillId="0" borderId="15" xfId="0" applyNumberFormat="1" applyFont="1" applyBorder="1" applyAlignment="1" applyProtection="1">
      <alignment horizontal="right" vertical="center" wrapText="1" readingOrder="1"/>
      <protection locked="0"/>
    </xf>
    <xf numFmtId="0" fontId="35" fillId="0" borderId="0" xfId="0" applyFont="1"/>
    <xf numFmtId="1" fontId="35" fillId="0" borderId="0" xfId="0" applyNumberFormat="1" applyFont="1"/>
    <xf numFmtId="43" fontId="0" fillId="0" borderId="0" xfId="4" applyFont="1"/>
    <xf numFmtId="8" fontId="0" fillId="0" borderId="0" xfId="4" applyNumberFormat="1" applyFont="1"/>
    <xf numFmtId="1" fontId="0" fillId="0" borderId="0" xfId="0" applyNumberFormat="1"/>
    <xf numFmtId="0" fontId="37" fillId="0" borderId="0" xfId="5" applyFont="1" applyFill="1" applyBorder="1"/>
    <xf numFmtId="0" fontId="41" fillId="6" borderId="18" xfId="5" applyNumberFormat="1" applyFont="1" applyFill="1" applyBorder="1" applyAlignment="1">
      <alignment horizontal="center" vertical="center" wrapText="1" readingOrder="1"/>
    </xf>
    <xf numFmtId="166" fontId="42" fillId="0" borderId="19" xfId="5" applyNumberFormat="1" applyFont="1" applyFill="1" applyBorder="1" applyAlignment="1">
      <alignment horizontal="right" vertical="center" wrapText="1" readingOrder="1"/>
    </xf>
    <xf numFmtId="166" fontId="44" fillId="0" borderId="19" xfId="5" applyNumberFormat="1" applyFont="1" applyFill="1" applyBorder="1" applyAlignment="1">
      <alignment horizontal="right" vertical="center" wrapText="1" readingOrder="1"/>
    </xf>
    <xf numFmtId="0" fontId="44" fillId="0" borderId="19" xfId="5" applyNumberFormat="1" applyFont="1" applyFill="1" applyBorder="1" applyAlignment="1">
      <alignment horizontal="right" vertical="center" wrapText="1" readingOrder="1"/>
    </xf>
    <xf numFmtId="166" fontId="44" fillId="0" borderId="22" xfId="5" applyNumberFormat="1" applyFont="1" applyFill="1" applyBorder="1" applyAlignment="1">
      <alignment horizontal="right" vertical="center" wrapText="1" readingOrder="1"/>
    </xf>
    <xf numFmtId="166" fontId="42" fillId="0" borderId="25" xfId="5" applyNumberFormat="1" applyFont="1" applyFill="1" applyBorder="1" applyAlignment="1">
      <alignment horizontal="right" vertical="center" wrapText="1" readingOrder="1"/>
    </xf>
    <xf numFmtId="166" fontId="49" fillId="0" borderId="19" xfId="5" applyNumberFormat="1" applyFont="1" applyFill="1" applyBorder="1" applyAlignment="1">
      <alignment horizontal="right" vertical="center" wrapText="1" readingOrder="1"/>
    </xf>
    <xf numFmtId="166" fontId="51" fillId="0" borderId="19" xfId="5" applyNumberFormat="1" applyFont="1" applyFill="1" applyBorder="1" applyAlignment="1">
      <alignment horizontal="right" vertical="center" wrapText="1" readingOrder="1"/>
    </xf>
    <xf numFmtId="0" fontId="51" fillId="0" borderId="19" xfId="5" applyNumberFormat="1" applyFont="1" applyFill="1" applyBorder="1" applyAlignment="1">
      <alignment horizontal="right" vertical="center" wrapText="1" readingOrder="1"/>
    </xf>
    <xf numFmtId="166" fontId="51" fillId="0" borderId="22" xfId="5" applyNumberFormat="1" applyFont="1" applyFill="1" applyBorder="1" applyAlignment="1">
      <alignment horizontal="right" vertical="center" wrapText="1" readingOrder="1"/>
    </xf>
    <xf numFmtId="166" fontId="49" fillId="0" borderId="25" xfId="5" applyNumberFormat="1" applyFont="1" applyFill="1" applyBorder="1" applyAlignment="1">
      <alignment horizontal="right" vertical="center" wrapText="1" readingOrder="1"/>
    </xf>
    <xf numFmtId="0" fontId="37" fillId="7" borderId="10" xfId="5" applyFont="1" applyFill="1" applyBorder="1" applyAlignment="1">
      <alignment vertical="top" wrapText="1"/>
    </xf>
    <xf numFmtId="0" fontId="37" fillId="7" borderId="8" xfId="5" applyFont="1" applyFill="1" applyBorder="1" applyAlignment="1">
      <alignment vertical="top" wrapText="1"/>
    </xf>
    <xf numFmtId="0" fontId="37" fillId="7" borderId="11" xfId="5" applyFont="1" applyFill="1" applyBorder="1" applyAlignment="1">
      <alignment vertical="top" wrapText="1"/>
    </xf>
    <xf numFmtId="0" fontId="37" fillId="0" borderId="0" xfId="5" applyFont="1"/>
    <xf numFmtId="0" fontId="37" fillId="0" borderId="9" xfId="5" applyFont="1" applyBorder="1" applyAlignment="1">
      <alignment vertical="top" wrapText="1"/>
    </xf>
    <xf numFmtId="0" fontId="37" fillId="0" borderId="0" xfId="5" applyFont="1" applyBorder="1" applyAlignment="1">
      <alignment vertical="top" wrapText="1"/>
    </xf>
    <xf numFmtId="0" fontId="37" fillId="0" borderId="1" xfId="5" applyFont="1" applyBorder="1" applyAlignment="1">
      <alignment vertical="top" wrapText="1"/>
    </xf>
    <xf numFmtId="0" fontId="37" fillId="0" borderId="0" xfId="5" applyFont="1" applyAlignment="1">
      <alignment vertical="top" wrapText="1"/>
    </xf>
    <xf numFmtId="0" fontId="53" fillId="0" borderId="0" xfId="5" applyFont="1" applyAlignment="1">
      <alignment vertical="top" wrapText="1"/>
    </xf>
    <xf numFmtId="0" fontId="54" fillId="0" borderId="0" xfId="5" applyFont="1" applyAlignment="1">
      <alignment vertical="top" wrapText="1"/>
    </xf>
    <xf numFmtId="0" fontId="56" fillId="4" borderId="3" xfId="6" applyNumberFormat="1" applyFont="1" applyFill="1" applyBorder="1" applyAlignment="1">
      <alignment horizontal="center" vertical="center"/>
    </xf>
    <xf numFmtId="0" fontId="56" fillId="4" borderId="3" xfId="6" applyNumberFormat="1" applyFont="1" applyFill="1" applyBorder="1" applyAlignment="1">
      <alignment horizontal="center" vertical="center" wrapText="1"/>
    </xf>
    <xf numFmtId="0" fontId="56" fillId="4" borderId="18" xfId="6" applyNumberFormat="1" applyFont="1" applyFill="1" applyBorder="1" applyAlignment="1">
      <alignment horizontal="center" vertical="center"/>
    </xf>
    <xf numFmtId="4" fontId="57" fillId="0" borderId="29" xfId="5" applyNumberFormat="1" applyFont="1" applyBorder="1" applyAlignment="1">
      <alignment horizontal="right" vertical="top" wrapText="1" readingOrder="1"/>
    </xf>
    <xf numFmtId="4" fontId="57" fillId="0" borderId="21" xfId="5" applyNumberFormat="1" applyFont="1" applyBorder="1" applyAlignment="1">
      <alignment horizontal="right" vertical="top" wrapText="1" readingOrder="1"/>
    </xf>
    <xf numFmtId="4" fontId="58" fillId="0" borderId="0" xfId="5" applyNumberFormat="1" applyFont="1"/>
    <xf numFmtId="4" fontId="57" fillId="0" borderId="20" xfId="5" applyNumberFormat="1" applyFont="1" applyBorder="1" applyAlignment="1">
      <alignment horizontal="right" vertical="top" wrapText="1" readingOrder="1"/>
    </xf>
    <xf numFmtId="4" fontId="57" fillId="0" borderId="29" xfId="5" applyNumberFormat="1" applyFont="1" applyBorder="1" applyAlignment="1">
      <alignment horizontal="right" vertical="center" wrapText="1" readingOrder="1"/>
    </xf>
    <xf numFmtId="4" fontId="57" fillId="0" borderId="21" xfId="5" applyNumberFormat="1" applyFont="1" applyBorder="1" applyAlignment="1">
      <alignment horizontal="right" vertical="center" wrapText="1" readingOrder="1"/>
    </xf>
    <xf numFmtId="4" fontId="58" fillId="0" borderId="0" xfId="5" applyNumberFormat="1" applyFont="1" applyAlignment="1">
      <alignment vertical="center"/>
    </xf>
    <xf numFmtId="4" fontId="57" fillId="0" borderId="9" xfId="5" applyNumberFormat="1" applyFont="1" applyBorder="1" applyAlignment="1">
      <alignment horizontal="right" vertical="center" wrapText="1" readingOrder="1"/>
    </xf>
    <xf numFmtId="4" fontId="57" fillId="0" borderId="1" xfId="5" applyNumberFormat="1" applyFont="1" applyBorder="1" applyAlignment="1">
      <alignment horizontal="right" vertical="center" wrapText="1" readingOrder="1"/>
    </xf>
    <xf numFmtId="4" fontId="59" fillId="0" borderId="29" xfId="5" applyNumberFormat="1" applyFont="1" applyBorder="1" applyAlignment="1">
      <alignment horizontal="right" vertical="center" wrapText="1" readingOrder="1"/>
    </xf>
    <xf numFmtId="4" fontId="59" fillId="0" borderId="1" xfId="5" applyNumberFormat="1" applyFont="1" applyBorder="1" applyAlignment="1">
      <alignment horizontal="right" vertical="center" wrapText="1" readingOrder="1"/>
    </xf>
    <xf numFmtId="4" fontId="59" fillId="0" borderId="21" xfId="5" applyNumberFormat="1" applyFont="1" applyBorder="1" applyAlignment="1">
      <alignment horizontal="right" vertical="center" wrapText="1" readingOrder="1"/>
    </xf>
    <xf numFmtId="4" fontId="60" fillId="0" borderId="29" xfId="5" applyNumberFormat="1" applyFont="1" applyBorder="1" applyAlignment="1">
      <alignment horizontal="right" vertical="center" wrapText="1" readingOrder="1"/>
    </xf>
    <xf numFmtId="4" fontId="60" fillId="0" borderId="21" xfId="5" applyNumberFormat="1" applyFont="1" applyBorder="1" applyAlignment="1">
      <alignment horizontal="right" vertical="center" wrapText="1" readingOrder="1"/>
    </xf>
    <xf numFmtId="4" fontId="61" fillId="0" borderId="0" xfId="5" applyNumberFormat="1" applyFont="1" applyAlignment="1">
      <alignment vertical="center"/>
    </xf>
    <xf numFmtId="4" fontId="60" fillId="0" borderId="9" xfId="5" applyNumberFormat="1" applyFont="1" applyBorder="1" applyAlignment="1">
      <alignment horizontal="right" vertical="center" wrapText="1" readingOrder="1"/>
    </xf>
    <xf numFmtId="4" fontId="59" fillId="0" borderId="9" xfId="5" applyNumberFormat="1" applyFont="1" applyBorder="1" applyAlignment="1">
      <alignment horizontal="right" vertical="center" wrapText="1" readingOrder="1"/>
    </xf>
    <xf numFmtId="167" fontId="62" fillId="0" borderId="0" xfId="5" applyNumberFormat="1" applyFont="1" applyAlignment="1">
      <alignment horizontal="right" vertical="top" wrapText="1" readingOrder="1"/>
    </xf>
    <xf numFmtId="4" fontId="59" fillId="5" borderId="29" xfId="5" applyNumberFormat="1" applyFont="1" applyFill="1" applyBorder="1" applyAlignment="1">
      <alignment horizontal="right" vertical="center" wrapText="1" readingOrder="1"/>
    </xf>
    <xf numFmtId="4" fontId="59" fillId="5" borderId="21" xfId="5" applyNumberFormat="1" applyFont="1" applyFill="1" applyBorder="1" applyAlignment="1">
      <alignment horizontal="right" vertical="center" wrapText="1" readingOrder="1"/>
    </xf>
    <xf numFmtId="4" fontId="58" fillId="5" borderId="0" xfId="5" applyNumberFormat="1" applyFont="1" applyFill="1" applyAlignment="1">
      <alignment vertical="center"/>
    </xf>
    <xf numFmtId="4" fontId="59" fillId="0" borderId="20" xfId="5" applyNumberFormat="1" applyFont="1" applyBorder="1" applyAlignment="1">
      <alignment horizontal="right" vertical="center" wrapText="1" readingOrder="1"/>
    </xf>
    <xf numFmtId="4" fontId="59" fillId="7" borderId="29" xfId="5" applyNumberFormat="1" applyFont="1" applyFill="1" applyBorder="1" applyAlignment="1">
      <alignment horizontal="right" vertical="center" wrapText="1" readingOrder="1"/>
    </xf>
    <xf numFmtId="4" fontId="59" fillId="7" borderId="21" xfId="5" applyNumberFormat="1" applyFont="1" applyFill="1" applyBorder="1" applyAlignment="1">
      <alignment horizontal="right" vertical="center" wrapText="1" readingOrder="1"/>
    </xf>
    <xf numFmtId="0" fontId="59" fillId="8" borderId="9" xfId="5" applyFont="1" applyFill="1" applyBorder="1" applyAlignment="1">
      <alignment vertical="top" wrapText="1" readingOrder="1"/>
    </xf>
    <xf numFmtId="0" fontId="58" fillId="2" borderId="0" xfId="5" applyFont="1" applyFill="1"/>
    <xf numFmtId="0" fontId="58" fillId="2" borderId="0" xfId="5" applyFont="1" applyFill="1" applyAlignment="1">
      <alignment vertical="top" wrapText="1"/>
    </xf>
    <xf numFmtId="4" fontId="59" fillId="8" borderId="29" xfId="5" applyNumberFormat="1" applyFont="1" applyFill="1" applyBorder="1" applyAlignment="1">
      <alignment horizontal="right" vertical="center" wrapText="1" readingOrder="1"/>
    </xf>
    <xf numFmtId="4" fontId="59" fillId="8" borderId="21" xfId="5" applyNumberFormat="1" applyFont="1" applyFill="1" applyBorder="1" applyAlignment="1">
      <alignment horizontal="right" vertical="center" wrapText="1" readingOrder="1"/>
    </xf>
    <xf numFmtId="4" fontId="58" fillId="2" borderId="0" xfId="5" applyNumberFormat="1" applyFont="1" applyFill="1" applyAlignment="1">
      <alignment vertical="center"/>
    </xf>
    <xf numFmtId="4" fontId="59" fillId="2" borderId="0" xfId="5" applyNumberFormat="1" applyFont="1" applyFill="1" applyAlignment="1">
      <alignment horizontal="right" vertical="center" wrapText="1" readingOrder="1"/>
    </xf>
    <xf numFmtId="4" fontId="59" fillId="2" borderId="21" xfId="5" applyNumberFormat="1" applyFont="1" applyFill="1" applyBorder="1" applyAlignment="1">
      <alignment horizontal="right" vertical="center" wrapText="1" readingOrder="1"/>
    </xf>
    <xf numFmtId="4" fontId="59" fillId="8" borderId="0" xfId="5" applyNumberFormat="1" applyFont="1" applyFill="1" applyAlignment="1">
      <alignment horizontal="right" vertical="center" wrapText="1" readingOrder="1"/>
    </xf>
    <xf numFmtId="4" fontId="59" fillId="2" borderId="1" xfId="5" applyNumberFormat="1" applyFont="1" applyFill="1" applyBorder="1" applyAlignment="1">
      <alignment horizontal="right" vertical="center" wrapText="1" readingOrder="1"/>
    </xf>
    <xf numFmtId="4" fontId="59" fillId="7" borderId="19" xfId="5" applyNumberFormat="1" applyFont="1" applyFill="1" applyBorder="1" applyAlignment="1">
      <alignment horizontal="right" vertical="center" wrapText="1" readingOrder="1"/>
    </xf>
    <xf numFmtId="4" fontId="59" fillId="7" borderId="1" xfId="5" applyNumberFormat="1" applyFont="1" applyFill="1" applyBorder="1" applyAlignment="1">
      <alignment horizontal="right" vertical="center" wrapText="1" readingOrder="1"/>
    </xf>
    <xf numFmtId="4" fontId="60" fillId="0" borderId="19" xfId="5" applyNumberFormat="1" applyFont="1" applyBorder="1" applyAlignment="1">
      <alignment horizontal="right" vertical="center" wrapText="1" readingOrder="1"/>
    </xf>
    <xf numFmtId="0" fontId="64" fillId="0" borderId="9" xfId="5" applyFont="1" applyBorder="1" applyAlignment="1">
      <alignment vertical="top" wrapText="1" indent="2" readingOrder="1"/>
    </xf>
    <xf numFmtId="0" fontId="65" fillId="0" borderId="0" xfId="5" applyFont="1"/>
    <xf numFmtId="0" fontId="65" fillId="0" borderId="0" xfId="5" applyFont="1" applyAlignment="1">
      <alignment vertical="top" wrapText="1"/>
    </xf>
    <xf numFmtId="4" fontId="64" fillId="0" borderId="29" xfId="5" applyNumberFormat="1" applyFont="1" applyBorder="1" applyAlignment="1">
      <alignment horizontal="right" vertical="center" wrapText="1" readingOrder="1"/>
    </xf>
    <xf numFmtId="4" fontId="64" fillId="0" borderId="21" xfId="5" applyNumberFormat="1" applyFont="1" applyBorder="1" applyAlignment="1">
      <alignment horizontal="right" vertical="center" wrapText="1" readingOrder="1"/>
    </xf>
    <xf numFmtId="4" fontId="65" fillId="0" borderId="0" xfId="5" applyNumberFormat="1" applyFont="1" applyAlignment="1">
      <alignment vertical="center"/>
    </xf>
    <xf numFmtId="4" fontId="64" fillId="0" borderId="0" xfId="5" applyNumberFormat="1" applyFont="1" applyAlignment="1">
      <alignment horizontal="right" vertical="center" wrapText="1" readingOrder="1"/>
    </xf>
    <xf numFmtId="4" fontId="65" fillId="0" borderId="1" xfId="5" applyNumberFormat="1" applyFont="1" applyBorder="1" applyAlignment="1">
      <alignment vertical="center" wrapText="1"/>
    </xf>
    <xf numFmtId="4" fontId="66" fillId="7" borderId="29" xfId="5" applyNumberFormat="1" applyFont="1" applyFill="1" applyBorder="1" applyAlignment="1">
      <alignment horizontal="right" vertical="center" wrapText="1" readingOrder="1"/>
    </xf>
    <xf numFmtId="4" fontId="66" fillId="7" borderId="21" xfId="5" applyNumberFormat="1" applyFont="1" applyFill="1" applyBorder="1" applyAlignment="1">
      <alignment horizontal="right" vertical="center" wrapText="1" readingOrder="1"/>
    </xf>
    <xf numFmtId="4" fontId="67" fillId="0" borderId="0" xfId="5" applyNumberFormat="1" applyFont="1" applyAlignment="1">
      <alignment vertical="center"/>
    </xf>
    <xf numFmtId="4" fontId="37" fillId="0" borderId="0" xfId="5" applyNumberFormat="1" applyFont="1"/>
    <xf numFmtId="4" fontId="66" fillId="8" borderId="29" xfId="5" applyNumberFormat="1" applyFont="1" applyFill="1" applyBorder="1" applyAlignment="1">
      <alignment horizontal="right" vertical="top" wrapText="1" readingOrder="1"/>
    </xf>
    <xf numFmtId="4" fontId="66" fillId="8" borderId="21" xfId="5" applyNumberFormat="1" applyFont="1" applyFill="1" applyBorder="1" applyAlignment="1">
      <alignment horizontal="right" vertical="top" wrapText="1" readingOrder="1"/>
    </xf>
    <xf numFmtId="4" fontId="67" fillId="2" borderId="0" xfId="5" applyNumberFormat="1" applyFont="1" applyFill="1"/>
    <xf numFmtId="4" fontId="66" fillId="8" borderId="0" xfId="5" applyNumberFormat="1" applyFont="1" applyFill="1" applyAlignment="1">
      <alignment horizontal="right" vertical="top" wrapText="1" readingOrder="1"/>
    </xf>
    <xf numFmtId="4" fontId="67" fillId="2" borderId="21" xfId="5" applyNumberFormat="1" applyFont="1" applyFill="1" applyBorder="1" applyAlignment="1">
      <alignment vertical="top" wrapText="1"/>
    </xf>
    <xf numFmtId="4" fontId="67" fillId="2" borderId="1" xfId="5" applyNumberFormat="1" applyFont="1" applyFill="1" applyBorder="1" applyAlignment="1">
      <alignment vertical="top" wrapText="1"/>
    </xf>
    <xf numFmtId="4" fontId="59" fillId="0" borderId="29" xfId="5" applyNumberFormat="1" applyFont="1" applyBorder="1" applyAlignment="1">
      <alignment horizontal="right" vertical="top" wrapText="1" readingOrder="1"/>
    </xf>
    <xf numFmtId="4" fontId="59" fillId="0" borderId="21" xfId="5" applyNumberFormat="1" applyFont="1" applyBorder="1" applyAlignment="1">
      <alignment horizontal="right" vertical="top" wrapText="1" readingOrder="1"/>
    </xf>
    <xf numFmtId="4" fontId="59" fillId="0" borderId="20" xfId="5" applyNumberFormat="1" applyFont="1" applyBorder="1" applyAlignment="1">
      <alignment horizontal="right" vertical="top" wrapText="1" readingOrder="1"/>
    </xf>
    <xf numFmtId="4" fontId="60" fillId="0" borderId="29" xfId="5" applyNumberFormat="1" applyFont="1" applyBorder="1" applyAlignment="1">
      <alignment horizontal="right" vertical="top" wrapText="1" readingOrder="1"/>
    </xf>
    <xf numFmtId="4" fontId="60" fillId="0" borderId="21" xfId="5" applyNumberFormat="1" applyFont="1" applyBorder="1" applyAlignment="1">
      <alignment horizontal="right" vertical="top" wrapText="1" readingOrder="1"/>
    </xf>
    <xf numFmtId="4" fontId="61" fillId="0" borderId="0" xfId="5" applyNumberFormat="1" applyFont="1"/>
    <xf numFmtId="4" fontId="60" fillId="0" borderId="20" xfId="5" applyNumberFormat="1" applyFont="1" applyBorder="1" applyAlignment="1">
      <alignment horizontal="right" vertical="top" wrapText="1" readingOrder="1"/>
    </xf>
    <xf numFmtId="4" fontId="68" fillId="0" borderId="0" xfId="5" applyNumberFormat="1" applyFont="1"/>
    <xf numFmtId="0" fontId="70" fillId="0" borderId="28" xfId="5" applyFont="1" applyBorder="1" applyAlignment="1">
      <alignment vertical="top" wrapText="1" readingOrder="1"/>
    </xf>
    <xf numFmtId="0" fontId="37" fillId="0" borderId="9" xfId="5" applyFont="1" applyBorder="1"/>
    <xf numFmtId="0" fontId="37" fillId="0" borderId="1" xfId="5" applyFont="1" applyBorder="1"/>
    <xf numFmtId="168" fontId="53" fillId="0" borderId="0" xfId="5" applyNumberFormat="1" applyFont="1"/>
    <xf numFmtId="0" fontId="53" fillId="0" borderId="0" xfId="5" applyFont="1"/>
    <xf numFmtId="43" fontId="53" fillId="0" borderId="0" xfId="6" applyFont="1" applyFill="1" applyBorder="1"/>
    <xf numFmtId="0" fontId="53" fillId="0" borderId="1" xfId="5" applyFont="1" applyBorder="1"/>
    <xf numFmtId="0" fontId="71" fillId="0" borderId="0" xfId="5" applyFont="1" applyAlignment="1">
      <alignment horizontal="center" vertical="top"/>
    </xf>
    <xf numFmtId="0" fontId="72" fillId="0" borderId="0" xfId="5" applyFont="1"/>
    <xf numFmtId="0" fontId="52" fillId="0" borderId="0" xfId="5" applyFont="1" applyAlignment="1">
      <alignment vertical="top" wrapText="1" readingOrder="1"/>
    </xf>
    <xf numFmtId="0" fontId="37" fillId="0" borderId="12" xfId="5" applyFont="1" applyBorder="1"/>
    <xf numFmtId="0" fontId="53" fillId="0" borderId="15" xfId="5" applyFont="1" applyBorder="1"/>
    <xf numFmtId="0" fontId="9" fillId="2" borderId="0" xfId="0" applyFont="1" applyFill="1" applyBorder="1" applyAlignment="1" applyProtection="1">
      <alignment horizontal="center"/>
      <protection locked="0"/>
    </xf>
    <xf numFmtId="0" fontId="10" fillId="2" borderId="0" xfId="0" applyFont="1" applyFill="1" applyBorder="1" applyAlignment="1" applyProtection="1">
      <alignment horizontal="left" vertical="top" wrapText="1"/>
      <protection locked="0"/>
    </xf>
    <xf numFmtId="0" fontId="10" fillId="2" borderId="0" xfId="0" applyFont="1" applyFill="1" applyBorder="1" applyAlignment="1" applyProtection="1">
      <alignment horizontal="center" vertical="top" wrapText="1"/>
      <protection locked="0"/>
    </xf>
    <xf numFmtId="0" fontId="6" fillId="2" borderId="0" xfId="0" applyFont="1" applyFill="1" applyBorder="1" applyAlignment="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lignment horizontal="center" vertical="center"/>
    </xf>
    <xf numFmtId="0" fontId="7" fillId="5" borderId="7" xfId="0" applyFont="1" applyFill="1" applyBorder="1" applyAlignment="1">
      <alignment horizontal="center"/>
    </xf>
    <xf numFmtId="0" fontId="7" fillId="5" borderId="9" xfId="0" applyFont="1" applyFill="1" applyBorder="1" applyAlignment="1">
      <alignment horizontal="center"/>
    </xf>
    <xf numFmtId="0" fontId="7" fillId="5" borderId="0" xfId="0" applyFont="1" applyFill="1" applyAlignment="1">
      <alignment horizontal="center"/>
    </xf>
    <xf numFmtId="0" fontId="7" fillId="5" borderId="1" xfId="0" applyFont="1" applyFill="1" applyBorder="1" applyAlignment="1">
      <alignment horizontal="center"/>
    </xf>
    <xf numFmtId="0" fontId="7" fillId="5" borderId="4" xfId="0" applyFont="1" applyFill="1" applyBorder="1" applyAlignment="1">
      <alignment horizontal="center"/>
    </xf>
    <xf numFmtId="0" fontId="7" fillId="5" borderId="5" xfId="0" applyFont="1" applyFill="1" applyBorder="1" applyAlignment="1">
      <alignment horizontal="center"/>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9" fillId="0" borderId="9" xfId="0" applyFont="1" applyBorder="1" applyAlignment="1">
      <alignment horizontal="center" vertical="top"/>
    </xf>
    <xf numFmtId="0" fontId="9" fillId="0" borderId="1" xfId="0" applyFont="1" applyBorder="1" applyAlignment="1">
      <alignment horizontal="center" vertical="top"/>
    </xf>
    <xf numFmtId="0" fontId="13" fillId="0" borderId="9" xfId="0" applyFont="1" applyBorder="1" applyAlignment="1">
      <alignment horizontal="left" vertical="top" indent="1"/>
    </xf>
    <xf numFmtId="0" fontId="13" fillId="0" borderId="1" xfId="0" applyFont="1" applyBorder="1" applyAlignment="1">
      <alignment horizontal="left" vertical="top" indent="1"/>
    </xf>
    <xf numFmtId="0" fontId="13" fillId="0" borderId="9" xfId="0" applyFont="1" applyBorder="1" applyAlignment="1">
      <alignment horizontal="left" vertical="top" indent="3"/>
    </xf>
    <xf numFmtId="0" fontId="13" fillId="0" borderId="1" xfId="0" applyFont="1" applyBorder="1" applyAlignment="1">
      <alignment horizontal="left" vertical="top" indent="3"/>
    </xf>
    <xf numFmtId="0" fontId="9" fillId="0" borderId="9" xfId="0" applyFont="1" applyBorder="1" applyAlignment="1">
      <alignment horizontal="left" vertical="top" indent="5"/>
    </xf>
    <xf numFmtId="0" fontId="9" fillId="0" borderId="1" xfId="0" applyFont="1" applyBorder="1" applyAlignment="1">
      <alignment horizontal="left" vertical="top" indent="5"/>
    </xf>
    <xf numFmtId="0" fontId="9" fillId="0" borderId="0" xfId="0" applyFont="1" applyAlignment="1">
      <alignment horizontal="center" vertical="center" wrapText="1"/>
    </xf>
    <xf numFmtId="0" fontId="9" fillId="0" borderId="9" xfId="0" applyFont="1" applyBorder="1" applyAlignment="1">
      <alignment horizontal="left" vertical="top" indent="1"/>
    </xf>
    <xf numFmtId="0" fontId="9" fillId="0" borderId="1" xfId="0" applyFont="1" applyBorder="1" applyAlignment="1">
      <alignment horizontal="left" vertical="top" indent="1"/>
    </xf>
    <xf numFmtId="0" fontId="13" fillId="0" borderId="9" xfId="0" applyFont="1" applyBorder="1" applyAlignment="1">
      <alignment horizontal="left" vertical="center" wrapText="1" indent="1"/>
    </xf>
    <xf numFmtId="0" fontId="13" fillId="0" borderId="1" xfId="0" applyFont="1" applyBorder="1" applyAlignment="1">
      <alignment horizontal="left" vertical="center" wrapText="1" indent="1"/>
    </xf>
    <xf numFmtId="0" fontId="13" fillId="0" borderId="9" xfId="0" applyFont="1" applyBorder="1" applyAlignment="1">
      <alignment horizontal="left" vertical="top" wrapText="1" indent="1"/>
    </xf>
    <xf numFmtId="0" fontId="13" fillId="0" borderId="1" xfId="0" applyFont="1" applyBorder="1" applyAlignment="1">
      <alignment horizontal="left" vertical="top" wrapText="1" indent="1"/>
    </xf>
    <xf numFmtId="0" fontId="9" fillId="0" borderId="9" xfId="0" applyFont="1" applyBorder="1" applyAlignment="1">
      <alignment horizontal="left" vertical="top" indent="3"/>
    </xf>
    <xf numFmtId="0" fontId="9" fillId="0" borderId="1" xfId="0" applyFont="1" applyBorder="1" applyAlignment="1">
      <alignment horizontal="left" vertical="top" indent="3"/>
    </xf>
    <xf numFmtId="0" fontId="13" fillId="0" borderId="9" xfId="0" applyFont="1" applyBorder="1" applyAlignment="1">
      <alignment horizontal="left" vertical="center" indent="1"/>
    </xf>
    <xf numFmtId="0" fontId="13" fillId="0" borderId="1" xfId="0" applyFont="1" applyBorder="1" applyAlignment="1">
      <alignment horizontal="left" vertical="center" indent="1"/>
    </xf>
    <xf numFmtId="0" fontId="9" fillId="0" borderId="9" xfId="0" applyFont="1" applyBorder="1" applyAlignment="1">
      <alignment horizontal="center"/>
    </xf>
    <xf numFmtId="0" fontId="9" fillId="0" borderId="1" xfId="0" applyFont="1" applyBorder="1" applyAlignment="1">
      <alignment horizontal="center"/>
    </xf>
    <xf numFmtId="0" fontId="9" fillId="0" borderId="12" xfId="0" applyFont="1" applyBorder="1" applyAlignment="1">
      <alignment horizontal="left" vertical="top" indent="3"/>
    </xf>
    <xf numFmtId="0" fontId="9" fillId="0" borderId="2" xfId="0" applyFont="1" applyBorder="1" applyAlignment="1">
      <alignment horizontal="left" vertical="top" indent="3"/>
    </xf>
    <xf numFmtId="0" fontId="13"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8" fillId="0" borderId="9" xfId="0" applyFont="1" applyBorder="1" applyAlignment="1">
      <alignment horizontal="left" vertical="top" wrapText="1"/>
    </xf>
    <xf numFmtId="0" fontId="18" fillId="0" borderId="1" xfId="0" applyFont="1" applyBorder="1" applyAlignment="1">
      <alignment horizontal="left" vertical="top" wrapText="1"/>
    </xf>
    <xf numFmtId="0" fontId="7" fillId="5" borderId="10" xfId="0" applyFont="1" applyFill="1" applyBorder="1" applyAlignment="1">
      <alignment horizontal="center"/>
    </xf>
    <xf numFmtId="0" fontId="7" fillId="5" borderId="8" xfId="0" applyFont="1" applyFill="1" applyBorder="1" applyAlignment="1">
      <alignment horizontal="center"/>
    </xf>
    <xf numFmtId="0" fontId="7" fillId="5" borderId="11" xfId="0" applyFont="1" applyFill="1" applyBorder="1" applyAlignment="1">
      <alignment horizontal="center"/>
    </xf>
    <xf numFmtId="0" fontId="7" fillId="5" borderId="12" xfId="0" applyFont="1" applyFill="1" applyBorder="1" applyAlignment="1">
      <alignment horizontal="center"/>
    </xf>
    <xf numFmtId="0" fontId="7" fillId="5" borderId="15" xfId="0" applyFont="1" applyFill="1" applyBorder="1" applyAlignment="1">
      <alignment horizontal="center"/>
    </xf>
    <xf numFmtId="0" fontId="7" fillId="5" borderId="2" xfId="0" applyFont="1" applyFill="1" applyBorder="1" applyAlignment="1">
      <alignment horizontal="center"/>
    </xf>
    <xf numFmtId="0" fontId="16" fillId="4" borderId="3" xfId="0" applyFont="1" applyFill="1" applyBorder="1" applyAlignment="1">
      <alignment horizontal="center" vertical="center" wrapText="1"/>
    </xf>
    <xf numFmtId="0" fontId="19" fillId="0" borderId="9" xfId="0" applyFont="1" applyBorder="1" applyAlignment="1">
      <alignment vertical="top" wrapText="1"/>
    </xf>
    <xf numFmtId="0" fontId="19" fillId="0" borderId="1" xfId="0" applyFont="1" applyBorder="1" applyAlignment="1">
      <alignment vertical="top" wrapText="1"/>
    </xf>
    <xf numFmtId="0" fontId="19" fillId="0" borderId="9" xfId="0" applyFont="1" applyBorder="1" applyAlignment="1">
      <alignment horizontal="left" vertical="top"/>
    </xf>
    <xf numFmtId="0" fontId="19" fillId="0" borderId="1" xfId="0" applyFont="1" applyBorder="1" applyAlignment="1">
      <alignment horizontal="left" vertical="top"/>
    </xf>
    <xf numFmtId="0" fontId="19" fillId="0" borderId="1" xfId="0" applyFont="1" applyBorder="1" applyAlignment="1">
      <alignment horizontal="left" vertical="top" wrapText="1"/>
    </xf>
    <xf numFmtId="0" fontId="52" fillId="0" borderId="8" xfId="5" applyFont="1" applyBorder="1" applyAlignment="1">
      <alignment horizontal="center" vertical="center" wrapText="1"/>
    </xf>
    <xf numFmtId="0" fontId="52" fillId="0" borderId="8" xfId="5" applyFont="1" applyBorder="1" applyAlignment="1">
      <alignment horizontal="center" vertical="center" wrapText="1" readingOrder="1"/>
    </xf>
    <xf numFmtId="0" fontId="52" fillId="0" borderId="11" xfId="5" applyFont="1" applyBorder="1" applyAlignment="1">
      <alignment horizontal="center" vertical="center" wrapText="1" readingOrder="1"/>
    </xf>
    <xf numFmtId="0" fontId="73" fillId="0" borderId="15" xfId="5" applyFont="1" applyBorder="1" applyAlignment="1">
      <alignment horizontal="center" vertical="top" wrapText="1"/>
    </xf>
    <xf numFmtId="0" fontId="73" fillId="0" borderId="15" xfId="5" applyFont="1" applyBorder="1" applyAlignment="1">
      <alignment horizontal="center" vertical="top" wrapText="1" readingOrder="1"/>
    </xf>
    <xf numFmtId="0" fontId="73" fillId="0" borderId="15" xfId="5" applyFont="1" applyBorder="1" applyAlignment="1">
      <alignment horizontal="center" vertical="top" readingOrder="1"/>
    </xf>
    <xf numFmtId="0" fontId="73" fillId="0" borderId="2" xfId="5" applyFont="1" applyBorder="1" applyAlignment="1">
      <alignment horizontal="center" vertical="top" readingOrder="1"/>
    </xf>
    <xf numFmtId="0" fontId="60" fillId="0" borderId="29" xfId="5" applyFont="1" applyBorder="1" applyAlignment="1">
      <alignment vertical="top" wrapText="1" indent="2" readingOrder="1"/>
    </xf>
    <xf numFmtId="0" fontId="61" fillId="0" borderId="0" xfId="5" applyFont="1"/>
    <xf numFmtId="0" fontId="61" fillId="0" borderId="0" xfId="5" applyFont="1" applyAlignment="1">
      <alignment vertical="top" wrapText="1"/>
    </xf>
    <xf numFmtId="4" fontId="60" fillId="0" borderId="0" xfId="5" applyNumberFormat="1" applyFont="1" applyAlignment="1">
      <alignment horizontal="right" vertical="top" wrapText="1" readingOrder="1"/>
    </xf>
    <xf numFmtId="4" fontId="60" fillId="0" borderId="21" xfId="5" applyNumberFormat="1" applyFont="1" applyBorder="1" applyAlignment="1">
      <alignment horizontal="right" vertical="top" wrapText="1" readingOrder="1"/>
    </xf>
    <xf numFmtId="4" fontId="60" fillId="0" borderId="19" xfId="5" applyNumberFormat="1" applyFont="1" applyBorder="1" applyAlignment="1">
      <alignment horizontal="right" vertical="top" wrapText="1" readingOrder="1"/>
    </xf>
    <xf numFmtId="4" fontId="61" fillId="0" borderId="0" xfId="5" applyNumberFormat="1" applyFont="1"/>
    <xf numFmtId="4" fontId="61" fillId="0" borderId="1" xfId="5" applyNumberFormat="1" applyFont="1" applyBorder="1" applyAlignment="1">
      <alignment vertical="top" wrapText="1"/>
    </xf>
    <xf numFmtId="0" fontId="69" fillId="0" borderId="30" xfId="5" applyFont="1" applyBorder="1" applyAlignment="1">
      <alignment vertical="top" wrapText="1" readingOrder="1"/>
    </xf>
    <xf numFmtId="0" fontId="37" fillId="0" borderId="26" xfId="5" applyFont="1" applyBorder="1" applyAlignment="1">
      <alignment vertical="top" wrapText="1"/>
    </xf>
    <xf numFmtId="0" fontId="37" fillId="0" borderId="28" xfId="5" applyFont="1" applyBorder="1" applyAlignment="1">
      <alignment vertical="top" wrapText="1"/>
    </xf>
    <xf numFmtId="0" fontId="70" fillId="0" borderId="28" xfId="5" applyFont="1" applyBorder="1" applyAlignment="1">
      <alignment vertical="top" wrapText="1" readingOrder="1"/>
    </xf>
    <xf numFmtId="0" fontId="70" fillId="0" borderId="25" xfId="5" applyFont="1" applyBorder="1" applyAlignment="1">
      <alignment vertical="top" wrapText="1" readingOrder="1"/>
    </xf>
    <xf numFmtId="0" fontId="37" fillId="0" borderId="31" xfId="5" applyFont="1" applyBorder="1" applyAlignment="1">
      <alignment vertical="top" wrapText="1"/>
    </xf>
    <xf numFmtId="4" fontId="60" fillId="0" borderId="1" xfId="5" applyNumberFormat="1" applyFont="1" applyBorder="1" applyAlignment="1">
      <alignment horizontal="right" vertical="top" wrapText="1" readingOrder="1"/>
    </xf>
    <xf numFmtId="0" fontId="59" fillId="7" borderId="29" xfId="5" applyFont="1" applyFill="1" applyBorder="1" applyAlignment="1">
      <alignment vertical="top" wrapText="1" readingOrder="1"/>
    </xf>
    <xf numFmtId="0" fontId="58" fillId="0" borderId="0" xfId="5" applyFont="1"/>
    <xf numFmtId="0" fontId="58" fillId="0" borderId="0" xfId="5" applyFont="1" applyAlignment="1">
      <alignment vertical="top" wrapText="1"/>
    </xf>
    <xf numFmtId="4" fontId="66" fillId="7" borderId="0" xfId="5" applyNumberFormat="1" applyFont="1" applyFill="1" applyAlignment="1">
      <alignment horizontal="right" vertical="center" wrapText="1" readingOrder="1"/>
    </xf>
    <xf numFmtId="4" fontId="66" fillId="7" borderId="21" xfId="5" applyNumberFormat="1" applyFont="1" applyFill="1" applyBorder="1" applyAlignment="1">
      <alignment horizontal="right" vertical="center" wrapText="1" readingOrder="1"/>
    </xf>
    <xf numFmtId="4" fontId="66" fillId="7" borderId="19" xfId="5" applyNumberFormat="1" applyFont="1" applyFill="1" applyBorder="1" applyAlignment="1">
      <alignment horizontal="right" vertical="center" wrapText="1" readingOrder="1"/>
    </xf>
    <xf numFmtId="4" fontId="67" fillId="0" borderId="0" xfId="5" applyNumberFormat="1" applyFont="1" applyAlignment="1">
      <alignment vertical="center"/>
    </xf>
    <xf numFmtId="4" fontId="67" fillId="0" borderId="1" xfId="5" applyNumberFormat="1" applyFont="1" applyBorder="1" applyAlignment="1">
      <alignment vertical="center" wrapText="1"/>
    </xf>
    <xf numFmtId="0" fontId="59" fillId="0" borderId="29" xfId="5" applyFont="1" applyBorder="1" applyAlignment="1">
      <alignment vertical="top" wrapText="1" readingOrder="1"/>
    </xf>
    <xf numFmtId="4" fontId="59" fillId="0" borderId="21" xfId="5" applyNumberFormat="1" applyFont="1" applyBorder="1" applyAlignment="1">
      <alignment horizontal="right" vertical="top" wrapText="1" readingOrder="1"/>
    </xf>
    <xf numFmtId="4" fontId="58" fillId="0" borderId="0" xfId="5" applyNumberFormat="1" applyFont="1"/>
    <xf numFmtId="4" fontId="58" fillId="0" borderId="21" xfId="5" applyNumberFormat="1" applyFont="1" applyBorder="1" applyAlignment="1">
      <alignment vertical="top" wrapText="1"/>
    </xf>
    <xf numFmtId="4" fontId="59" fillId="0" borderId="19" xfId="5" applyNumberFormat="1" applyFont="1" applyBorder="1" applyAlignment="1">
      <alignment horizontal="right" vertical="top" wrapText="1" readingOrder="1"/>
    </xf>
    <xf numFmtId="4" fontId="58" fillId="0" borderId="1" xfId="5" applyNumberFormat="1" applyFont="1" applyBorder="1" applyAlignment="1">
      <alignment vertical="top" wrapText="1"/>
    </xf>
    <xf numFmtId="4" fontId="59" fillId="5" borderId="0" xfId="5" applyNumberFormat="1" applyFont="1" applyFill="1" applyAlignment="1">
      <alignment horizontal="right" vertical="center" wrapText="1" readingOrder="1"/>
    </xf>
    <xf numFmtId="4" fontId="59" fillId="5" borderId="21" xfId="5" applyNumberFormat="1" applyFont="1" applyFill="1" applyBorder="1" applyAlignment="1">
      <alignment horizontal="right" vertical="center" wrapText="1" readingOrder="1"/>
    </xf>
    <xf numFmtId="4" fontId="59" fillId="7" borderId="21" xfId="5" applyNumberFormat="1" applyFont="1" applyFill="1" applyBorder="1" applyAlignment="1">
      <alignment horizontal="right" vertical="center" wrapText="1" readingOrder="1"/>
    </xf>
    <xf numFmtId="4" fontId="58" fillId="0" borderId="0" xfId="5" applyNumberFormat="1" applyFont="1" applyAlignment="1">
      <alignment vertical="center"/>
    </xf>
    <xf numFmtId="4" fontId="58" fillId="0" borderId="1" xfId="5" applyNumberFormat="1" applyFont="1" applyBorder="1" applyAlignment="1">
      <alignment vertical="center" wrapText="1"/>
    </xf>
    <xf numFmtId="4" fontId="60" fillId="0" borderId="0" xfId="5" applyNumberFormat="1" applyFont="1" applyAlignment="1">
      <alignment horizontal="right" vertical="center" wrapText="1" readingOrder="1"/>
    </xf>
    <xf numFmtId="4" fontId="60" fillId="0" borderId="21" xfId="5" applyNumberFormat="1" applyFont="1" applyBorder="1" applyAlignment="1">
      <alignment horizontal="right" vertical="center" wrapText="1" readingOrder="1"/>
    </xf>
    <xf numFmtId="4" fontId="61" fillId="0" borderId="0" xfId="5" applyNumberFormat="1" applyFont="1" applyAlignment="1">
      <alignment vertical="center"/>
    </xf>
    <xf numFmtId="4" fontId="61" fillId="0" borderId="1" xfId="5" applyNumberFormat="1" applyFont="1" applyBorder="1" applyAlignment="1">
      <alignment vertical="center" wrapText="1"/>
    </xf>
    <xf numFmtId="4" fontId="59" fillId="0" borderId="0" xfId="5" applyNumberFormat="1" applyFont="1" applyAlignment="1">
      <alignment horizontal="right" vertical="center" wrapText="1" readingOrder="1"/>
    </xf>
    <xf numFmtId="4" fontId="59" fillId="0" borderId="21" xfId="5" applyNumberFormat="1" applyFont="1" applyBorder="1" applyAlignment="1">
      <alignment horizontal="right" vertical="center" wrapText="1" readingOrder="1"/>
    </xf>
    <xf numFmtId="4" fontId="59" fillId="7" borderId="19" xfId="5" applyNumberFormat="1" applyFont="1" applyFill="1" applyBorder="1" applyAlignment="1">
      <alignment horizontal="right" vertical="center" wrapText="1" readingOrder="1"/>
    </xf>
    <xf numFmtId="4" fontId="59" fillId="5" borderId="19" xfId="5" applyNumberFormat="1" applyFont="1" applyFill="1" applyBorder="1" applyAlignment="1">
      <alignment horizontal="right" vertical="center" wrapText="1" readingOrder="1"/>
    </xf>
    <xf numFmtId="4" fontId="59" fillId="5" borderId="1" xfId="5" applyNumberFormat="1" applyFont="1" applyFill="1" applyBorder="1" applyAlignment="1">
      <alignment horizontal="right" vertical="center" wrapText="1" readingOrder="1"/>
    </xf>
    <xf numFmtId="4" fontId="60" fillId="0" borderId="19" xfId="5" applyNumberFormat="1" applyFont="1" applyBorder="1" applyAlignment="1">
      <alignment horizontal="right" vertical="center" wrapText="1" readingOrder="1"/>
    </xf>
    <xf numFmtId="4" fontId="60" fillId="0" borderId="1" xfId="5" applyNumberFormat="1" applyFont="1" applyBorder="1" applyAlignment="1">
      <alignment horizontal="right" vertical="center" wrapText="1" readingOrder="1"/>
    </xf>
    <xf numFmtId="0" fontId="59" fillId="0" borderId="29" xfId="5" applyFont="1" applyBorder="1" applyAlignment="1">
      <alignment horizontal="center" vertical="top" wrapText="1" readingOrder="1"/>
    </xf>
    <xf numFmtId="4" fontId="58" fillId="0" borderId="21" xfId="5" applyNumberFormat="1" applyFont="1" applyBorder="1" applyAlignment="1">
      <alignment vertical="center" wrapText="1"/>
    </xf>
    <xf numFmtId="4" fontId="59" fillId="0" borderId="19" xfId="5" applyNumberFormat="1" applyFont="1" applyBorder="1" applyAlignment="1">
      <alignment horizontal="right" vertical="center" wrapText="1" readingOrder="1"/>
    </xf>
    <xf numFmtId="4" fontId="61" fillId="0" borderId="0" xfId="5" applyNumberFormat="1" applyFont="1" applyAlignment="1">
      <alignment vertical="center" wrapText="1"/>
    </xf>
    <xf numFmtId="4" fontId="58" fillId="5" borderId="0" xfId="5" applyNumberFormat="1" applyFont="1" applyFill="1" applyAlignment="1">
      <alignment vertical="center"/>
    </xf>
    <xf numFmtId="4" fontId="58" fillId="5" borderId="21" xfId="5" applyNumberFormat="1" applyFont="1" applyFill="1" applyBorder="1" applyAlignment="1">
      <alignment vertical="center" wrapText="1"/>
    </xf>
    <xf numFmtId="4" fontId="58" fillId="0" borderId="0" xfId="5" applyNumberFormat="1" applyFont="1" applyAlignment="1">
      <alignment vertical="center" wrapText="1"/>
    </xf>
    <xf numFmtId="4" fontId="63" fillId="0" borderId="0" xfId="5" applyNumberFormat="1" applyFont="1" applyAlignment="1">
      <alignment vertical="center"/>
    </xf>
    <xf numFmtId="4" fontId="63" fillId="0" borderId="1" xfId="5" applyNumberFormat="1" applyFont="1" applyBorder="1" applyAlignment="1">
      <alignment vertical="center" wrapText="1"/>
    </xf>
    <xf numFmtId="0" fontId="57" fillId="0" borderId="29" xfId="5" applyFont="1" applyBorder="1" applyAlignment="1">
      <alignment vertical="top" wrapText="1" readingOrder="1"/>
    </xf>
    <xf numFmtId="4" fontId="57" fillId="0" borderId="21" xfId="5" applyNumberFormat="1" applyFont="1" applyBorder="1" applyAlignment="1">
      <alignment horizontal="right" vertical="center" wrapText="1" readingOrder="1"/>
    </xf>
    <xf numFmtId="4" fontId="59" fillId="0" borderId="1" xfId="5" applyNumberFormat="1" applyFont="1" applyBorder="1" applyAlignment="1">
      <alignment horizontal="right" vertical="center" wrapText="1" readingOrder="1"/>
    </xf>
    <xf numFmtId="0" fontId="56" fillId="4" borderId="10" xfId="6" applyNumberFormat="1" applyFont="1" applyFill="1" applyBorder="1" applyAlignment="1">
      <alignment horizontal="center" vertical="center"/>
    </xf>
    <xf numFmtId="0" fontId="56" fillId="4" borderId="8" xfId="6" applyNumberFormat="1" applyFont="1" applyFill="1" applyBorder="1" applyAlignment="1">
      <alignment horizontal="center" vertical="center"/>
    </xf>
    <xf numFmtId="0" fontId="56" fillId="4" borderId="11" xfId="6" applyNumberFormat="1" applyFont="1" applyFill="1" applyBorder="1" applyAlignment="1">
      <alignment horizontal="center" vertical="center"/>
    </xf>
    <xf numFmtId="0" fontId="56" fillId="4" borderId="12" xfId="6" applyNumberFormat="1" applyFont="1" applyFill="1" applyBorder="1" applyAlignment="1">
      <alignment horizontal="center" vertical="center"/>
    </xf>
    <xf numFmtId="0" fontId="56" fillId="4" borderId="15" xfId="6" applyNumberFormat="1" applyFont="1" applyFill="1" applyBorder="1" applyAlignment="1">
      <alignment horizontal="center" vertical="center"/>
    </xf>
    <xf numFmtId="0" fontId="56" fillId="4" borderId="2" xfId="6" applyNumberFormat="1" applyFont="1" applyFill="1" applyBorder="1" applyAlignment="1">
      <alignment horizontal="center" vertical="center"/>
    </xf>
    <xf numFmtId="0" fontId="56" fillId="4" borderId="3" xfId="6" applyNumberFormat="1" applyFont="1" applyFill="1" applyBorder="1" applyAlignment="1">
      <alignment horizontal="center" vertical="center" wrapText="1"/>
    </xf>
    <xf numFmtId="0" fontId="57" fillId="0" borderId="29" xfId="5" applyFont="1" applyBorder="1" applyAlignment="1">
      <alignment horizontal="center" vertical="top" wrapText="1" readingOrder="1"/>
    </xf>
    <xf numFmtId="4" fontId="57" fillId="0" borderId="21" xfId="5" applyNumberFormat="1" applyFont="1" applyBorder="1" applyAlignment="1">
      <alignment horizontal="right" vertical="top" wrapText="1" readingOrder="1"/>
    </xf>
    <xf numFmtId="4" fontId="58" fillId="0" borderId="0" xfId="5" applyNumberFormat="1" applyFont="1" applyAlignment="1">
      <alignment vertical="top" wrapText="1"/>
    </xf>
    <xf numFmtId="4" fontId="57" fillId="0" borderId="9" xfId="5" applyNumberFormat="1" applyFont="1" applyBorder="1" applyAlignment="1">
      <alignment horizontal="right" vertical="top" wrapText="1" readingOrder="1"/>
    </xf>
    <xf numFmtId="0" fontId="37" fillId="0" borderId="0" xfId="5" applyFont="1" applyAlignment="1">
      <alignment vertical="top" wrapText="1"/>
    </xf>
    <xf numFmtId="0" fontId="52" fillId="0" borderId="0" xfId="5" applyFont="1" applyBorder="1" applyAlignment="1">
      <alignment horizontal="center" vertical="top" wrapText="1" readingOrder="1"/>
    </xf>
    <xf numFmtId="0" fontId="52" fillId="0" borderId="0" xfId="5" applyFont="1" applyAlignment="1">
      <alignment horizontal="center" vertical="top" wrapText="1" readingOrder="1"/>
    </xf>
    <xf numFmtId="0" fontId="54" fillId="0" borderId="0" xfId="5" applyFont="1" applyAlignment="1">
      <alignment vertical="top" wrapText="1"/>
    </xf>
    <xf numFmtId="0" fontId="56" fillId="4" borderId="3" xfId="6" applyNumberFormat="1" applyFont="1" applyFill="1" applyBorder="1" applyAlignment="1">
      <alignment horizontal="center" vertical="center"/>
    </xf>
    <xf numFmtId="0" fontId="56" fillId="4" borderId="17" xfId="6" applyNumberFormat="1" applyFont="1" applyFill="1" applyBorder="1" applyAlignment="1">
      <alignment horizontal="center" vertical="center"/>
    </xf>
    <xf numFmtId="0" fontId="56" fillId="4" borderId="16" xfId="6" applyNumberFormat="1" applyFont="1" applyFill="1" applyBorder="1" applyAlignment="1">
      <alignment horizontal="center" vertical="center"/>
    </xf>
    <xf numFmtId="0" fontId="56" fillId="4" borderId="18" xfId="6" applyNumberFormat="1" applyFont="1" applyFill="1" applyBorder="1" applyAlignment="1">
      <alignment horizontal="center" vertical="center"/>
    </xf>
    <xf numFmtId="0" fontId="42" fillId="0" borderId="19" xfId="5" applyNumberFormat="1" applyFont="1" applyFill="1" applyBorder="1" applyAlignment="1">
      <alignment vertical="center" wrapText="1" readingOrder="1"/>
    </xf>
    <xf numFmtId="0" fontId="43" fillId="0" borderId="0" xfId="5" applyFont="1" applyFill="1" applyBorder="1"/>
    <xf numFmtId="166" fontId="49" fillId="0" borderId="19" xfId="5" applyNumberFormat="1" applyFont="1" applyFill="1" applyBorder="1" applyAlignment="1">
      <alignment horizontal="right" vertical="center" wrapText="1" readingOrder="1"/>
    </xf>
    <xf numFmtId="0" fontId="50" fillId="0" borderId="0" xfId="5" applyFont="1" applyFill="1" applyBorder="1"/>
    <xf numFmtId="166" fontId="49" fillId="0" borderId="20" xfId="5" applyNumberFormat="1" applyFont="1" applyFill="1" applyBorder="1" applyAlignment="1">
      <alignment horizontal="right" vertical="center" wrapText="1" readingOrder="1"/>
    </xf>
    <xf numFmtId="0" fontId="50" fillId="0" borderId="21" xfId="5" applyNumberFormat="1" applyFont="1" applyFill="1" applyBorder="1" applyAlignment="1">
      <alignment vertical="top" wrapText="1"/>
    </xf>
    <xf numFmtId="0" fontId="44" fillId="0" borderId="19" xfId="5" applyNumberFormat="1" applyFont="1" applyFill="1" applyBorder="1" applyAlignment="1">
      <alignment vertical="center" wrapText="1" readingOrder="1"/>
    </xf>
    <xf numFmtId="166" fontId="51" fillId="0" borderId="19" xfId="5" applyNumberFormat="1" applyFont="1" applyFill="1" applyBorder="1" applyAlignment="1">
      <alignment horizontal="right" vertical="center" wrapText="1" readingOrder="1"/>
    </xf>
    <xf numFmtId="166" fontId="51" fillId="0" borderId="20" xfId="5" applyNumberFormat="1" applyFont="1" applyFill="1" applyBorder="1" applyAlignment="1">
      <alignment horizontal="right" vertical="center" wrapText="1" readingOrder="1"/>
    </xf>
    <xf numFmtId="0" fontId="45" fillId="0" borderId="0" xfId="5" applyFont="1" applyFill="1" applyBorder="1" applyAlignment="1">
      <alignment horizontal="center"/>
    </xf>
    <xf numFmtId="0" fontId="46" fillId="0" borderId="0" xfId="5" applyFont="1" applyFill="1" applyBorder="1" applyAlignment="1">
      <alignment horizontal="center"/>
    </xf>
    <xf numFmtId="0" fontId="47" fillId="0" borderId="0" xfId="5" applyNumberFormat="1" applyFont="1" applyFill="1" applyBorder="1" applyAlignment="1">
      <alignment horizontal="center" vertical="center" wrapText="1" readingOrder="1"/>
    </xf>
    <xf numFmtId="0" fontId="48" fillId="0" borderId="0" xfId="5" applyNumberFormat="1" applyFont="1" applyFill="1" applyBorder="1" applyAlignment="1">
      <alignment horizontal="center" vertical="center" wrapText="1" readingOrder="1"/>
    </xf>
    <xf numFmtId="0" fontId="41" fillId="6" borderId="10" xfId="5" applyNumberFormat="1" applyFont="1" applyFill="1" applyBorder="1" applyAlignment="1">
      <alignment horizontal="center" vertical="center" wrapText="1" readingOrder="1"/>
    </xf>
    <xf numFmtId="0" fontId="41" fillId="6" borderId="8" xfId="5" applyNumberFormat="1" applyFont="1" applyFill="1" applyBorder="1" applyAlignment="1">
      <alignment horizontal="center" vertical="center" wrapText="1" readingOrder="1"/>
    </xf>
    <xf numFmtId="0" fontId="41" fillId="6" borderId="11" xfId="5" applyNumberFormat="1" applyFont="1" applyFill="1" applyBorder="1" applyAlignment="1">
      <alignment horizontal="center" vertical="center" wrapText="1" readingOrder="1"/>
    </xf>
    <xf numFmtId="0" fontId="41" fillId="6" borderId="16" xfId="5" applyNumberFormat="1" applyFont="1" applyFill="1" applyBorder="1" applyAlignment="1">
      <alignment horizontal="center" vertical="center" wrapText="1" readingOrder="1"/>
    </xf>
    <xf numFmtId="0" fontId="41" fillId="6" borderId="18" xfId="5" applyNumberFormat="1" applyFont="1" applyFill="1" applyBorder="1" applyAlignment="1">
      <alignment horizontal="center" vertical="center" wrapText="1" readingOrder="1"/>
    </xf>
    <xf numFmtId="0" fontId="41" fillId="6" borderId="12" xfId="5" applyNumberFormat="1" applyFont="1" applyFill="1" applyBorder="1" applyAlignment="1">
      <alignment horizontal="center" vertical="center" wrapText="1" readingOrder="1"/>
    </xf>
    <xf numFmtId="0" fontId="41" fillId="6" borderId="2" xfId="5" applyNumberFormat="1" applyFont="1" applyFill="1" applyBorder="1" applyAlignment="1">
      <alignment horizontal="center" vertical="center" wrapText="1" readingOrder="1"/>
    </xf>
    <xf numFmtId="0" fontId="41" fillId="6" borderId="15" xfId="5" applyNumberFormat="1" applyFont="1" applyFill="1" applyBorder="1" applyAlignment="1">
      <alignment horizontal="center" vertical="center" wrapText="1" readingOrder="1"/>
    </xf>
    <xf numFmtId="0" fontId="41" fillId="6" borderId="17" xfId="5" applyNumberFormat="1" applyFont="1" applyFill="1" applyBorder="1" applyAlignment="1">
      <alignment horizontal="center" vertical="center" wrapText="1" readingOrder="1"/>
    </xf>
    <xf numFmtId="0" fontId="44" fillId="0" borderId="19" xfId="5" applyNumberFormat="1" applyFont="1" applyFill="1" applyBorder="1" applyAlignment="1">
      <alignment horizontal="left" vertical="center" wrapText="1" readingOrder="1"/>
    </xf>
    <xf numFmtId="0" fontId="51" fillId="0" borderId="19" xfId="5" applyNumberFormat="1" applyFont="1" applyFill="1" applyBorder="1" applyAlignment="1">
      <alignment horizontal="right" vertical="center" wrapText="1" readingOrder="1"/>
    </xf>
    <xf numFmtId="0" fontId="51" fillId="0" borderId="20" xfId="5" applyNumberFormat="1" applyFont="1" applyFill="1" applyBorder="1" applyAlignment="1">
      <alignment horizontal="right" vertical="center" wrapText="1" readingOrder="1"/>
    </xf>
    <xf numFmtId="0" fontId="44" fillId="0" borderId="22" xfId="5" applyNumberFormat="1" applyFont="1" applyFill="1" applyBorder="1" applyAlignment="1">
      <alignment horizontal="left" vertical="center" wrapText="1" readingOrder="1"/>
    </xf>
    <xf numFmtId="0" fontId="43" fillId="0" borderId="15" xfId="5" applyFont="1" applyFill="1" applyBorder="1"/>
    <xf numFmtId="166" fontId="51" fillId="0" borderId="22" xfId="5" applyNumberFormat="1" applyFont="1" applyFill="1" applyBorder="1" applyAlignment="1">
      <alignment horizontal="right" vertical="center" wrapText="1" readingOrder="1"/>
    </xf>
    <xf numFmtId="0" fontId="50" fillId="0" borderId="15" xfId="5" applyFont="1" applyFill="1" applyBorder="1"/>
    <xf numFmtId="166" fontId="51" fillId="0" borderId="24" xfId="5" applyNumberFormat="1" applyFont="1" applyFill="1" applyBorder="1" applyAlignment="1">
      <alignment horizontal="right" vertical="center" wrapText="1" readingOrder="1"/>
    </xf>
    <xf numFmtId="0" fontId="50" fillId="0" borderId="23" xfId="5" applyNumberFormat="1" applyFont="1" applyFill="1" applyBorder="1" applyAlignment="1">
      <alignment vertical="top" wrapText="1"/>
    </xf>
    <xf numFmtId="0" fontId="42" fillId="0" borderId="25" xfId="5" applyNumberFormat="1" applyFont="1" applyFill="1" applyBorder="1" applyAlignment="1">
      <alignment horizontal="left" vertical="center" wrapText="1" readingOrder="1"/>
    </xf>
    <xf numFmtId="0" fontId="43" fillId="0" borderId="26" xfId="5" applyNumberFormat="1" applyFont="1" applyFill="1" applyBorder="1" applyAlignment="1">
      <alignment vertical="top" wrapText="1"/>
    </xf>
    <xf numFmtId="166" fontId="49" fillId="0" borderId="25" xfId="5" applyNumberFormat="1" applyFont="1" applyFill="1" applyBorder="1" applyAlignment="1">
      <alignment horizontal="right" vertical="center" wrapText="1" readingOrder="1"/>
    </xf>
    <xf numFmtId="0" fontId="50" fillId="0" borderId="26" xfId="5" applyNumberFormat="1" applyFont="1" applyFill="1" applyBorder="1" applyAlignment="1">
      <alignment vertical="top" wrapText="1"/>
    </xf>
    <xf numFmtId="166" fontId="49" fillId="0" borderId="27" xfId="5" applyNumberFormat="1" applyFont="1" applyFill="1" applyBorder="1" applyAlignment="1">
      <alignment horizontal="right" vertical="center" wrapText="1" readingOrder="1"/>
    </xf>
    <xf numFmtId="0" fontId="50" fillId="0" borderId="28" xfId="5" applyNumberFormat="1" applyFont="1" applyFill="1" applyBorder="1" applyAlignment="1">
      <alignment vertical="top" wrapText="1"/>
    </xf>
    <xf numFmtId="0" fontId="38" fillId="0" borderId="0" xfId="5" applyFont="1" applyFill="1" applyBorder="1" applyAlignment="1">
      <alignment horizontal="center"/>
    </xf>
    <xf numFmtId="0" fontId="37" fillId="0" borderId="0" xfId="5" applyFont="1" applyFill="1" applyBorder="1"/>
    <xf numFmtId="0" fontId="39" fillId="0" borderId="0" xfId="5" applyNumberFormat="1" applyFont="1" applyFill="1" applyBorder="1" applyAlignment="1">
      <alignment horizontal="center" vertical="center" wrapText="1" readingOrder="1"/>
    </xf>
    <xf numFmtId="0" fontId="40" fillId="0" borderId="0" xfId="5" applyNumberFormat="1" applyFont="1" applyFill="1" applyBorder="1" applyAlignment="1">
      <alignment horizontal="center" vertical="center" wrapText="1" readingOrder="1"/>
    </xf>
    <xf numFmtId="0" fontId="51" fillId="0" borderId="19" xfId="5" applyNumberFormat="1" applyFont="1" applyFill="1" applyBorder="1" applyAlignment="1">
      <alignment vertical="center" wrapText="1" readingOrder="1"/>
    </xf>
    <xf numFmtId="0" fontId="49" fillId="0" borderId="19" xfId="5" applyNumberFormat="1" applyFont="1" applyFill="1" applyBorder="1" applyAlignment="1">
      <alignment vertical="center" wrapText="1" readingOrder="1"/>
    </xf>
    <xf numFmtId="0" fontId="49" fillId="0" borderId="25" xfId="5" applyNumberFormat="1" applyFont="1" applyFill="1" applyBorder="1" applyAlignment="1">
      <alignment horizontal="left" vertical="center" wrapText="1" readingOrder="1"/>
    </xf>
    <xf numFmtId="166" fontId="44" fillId="0" borderId="19" xfId="5" applyNumberFormat="1" applyFont="1" applyFill="1" applyBorder="1" applyAlignment="1">
      <alignment horizontal="right" vertical="center" wrapText="1" readingOrder="1"/>
    </xf>
    <xf numFmtId="166" fontId="44" fillId="0" borderId="20" xfId="5" applyNumberFormat="1" applyFont="1" applyFill="1" applyBorder="1" applyAlignment="1">
      <alignment horizontal="right" vertical="center" wrapText="1" readingOrder="1"/>
    </xf>
    <xf numFmtId="0" fontId="43" fillId="0" borderId="21" xfId="5" applyNumberFormat="1" applyFont="1" applyFill="1" applyBorder="1" applyAlignment="1">
      <alignment vertical="top" wrapText="1"/>
    </xf>
    <xf numFmtId="0" fontId="42" fillId="0" borderId="19" xfId="5" applyNumberFormat="1" applyFont="1" applyFill="1" applyBorder="1" applyAlignment="1">
      <alignment horizontal="left" vertical="center" wrapText="1" readingOrder="1"/>
    </xf>
    <xf numFmtId="166" fontId="42" fillId="0" borderId="19" xfId="5" applyNumberFormat="1" applyFont="1" applyFill="1" applyBorder="1" applyAlignment="1">
      <alignment horizontal="right" vertical="center" wrapText="1" readingOrder="1"/>
    </xf>
    <xf numFmtId="166" fontId="42" fillId="0" borderId="20" xfId="5" applyNumberFormat="1" applyFont="1" applyFill="1" applyBorder="1" applyAlignment="1">
      <alignment horizontal="right" vertical="center" wrapText="1" readingOrder="1"/>
    </xf>
    <xf numFmtId="0" fontId="44" fillId="0" borderId="19" xfId="5" applyNumberFormat="1" applyFont="1" applyFill="1" applyBorder="1" applyAlignment="1">
      <alignment horizontal="right" vertical="center" wrapText="1" readingOrder="1"/>
    </xf>
    <xf numFmtId="0" fontId="44" fillId="0" borderId="20" xfId="5" applyNumberFormat="1" applyFont="1" applyFill="1" applyBorder="1" applyAlignment="1">
      <alignment horizontal="right" vertical="center" wrapText="1" readingOrder="1"/>
    </xf>
    <xf numFmtId="0" fontId="44" fillId="0" borderId="0" xfId="5" applyNumberFormat="1" applyFont="1" applyFill="1" applyBorder="1" applyAlignment="1">
      <alignment horizontal="left" vertical="center" wrapText="1" readingOrder="1"/>
    </xf>
    <xf numFmtId="0" fontId="44" fillId="0" borderId="21" xfId="5" applyNumberFormat="1" applyFont="1" applyFill="1" applyBorder="1" applyAlignment="1">
      <alignment horizontal="left" vertical="center" wrapText="1" readingOrder="1"/>
    </xf>
    <xf numFmtId="0" fontId="44" fillId="0" borderId="15" xfId="5" applyNumberFormat="1" applyFont="1" applyFill="1" applyBorder="1" applyAlignment="1">
      <alignment horizontal="left" vertical="center" wrapText="1" readingOrder="1"/>
    </xf>
    <xf numFmtId="0" fontId="44" fillId="0" borderId="23" xfId="5" applyNumberFormat="1" applyFont="1" applyFill="1" applyBorder="1" applyAlignment="1">
      <alignment horizontal="left" vertical="center" wrapText="1" readingOrder="1"/>
    </xf>
    <xf numFmtId="166" fontId="44" fillId="0" borderId="22" xfId="5" applyNumberFormat="1" applyFont="1" applyFill="1" applyBorder="1" applyAlignment="1">
      <alignment horizontal="right" vertical="center" wrapText="1" readingOrder="1"/>
    </xf>
    <xf numFmtId="166" fontId="44" fillId="0" borderId="24" xfId="5" applyNumberFormat="1" applyFont="1" applyFill="1" applyBorder="1" applyAlignment="1">
      <alignment horizontal="right" vertical="center" wrapText="1" readingOrder="1"/>
    </xf>
    <xf numFmtId="0" fontId="43" fillId="0" borderId="23" xfId="5" applyNumberFormat="1" applyFont="1" applyFill="1" applyBorder="1" applyAlignment="1">
      <alignment vertical="top" wrapText="1"/>
    </xf>
    <xf numFmtId="166" fontId="42" fillId="0" borderId="25" xfId="5" applyNumberFormat="1" applyFont="1" applyFill="1" applyBorder="1" applyAlignment="1">
      <alignment horizontal="right" vertical="center" wrapText="1" readingOrder="1"/>
    </xf>
    <xf numFmtId="166" fontId="42" fillId="0" borderId="27" xfId="5" applyNumberFormat="1" applyFont="1" applyFill="1" applyBorder="1" applyAlignment="1">
      <alignment horizontal="right" vertical="center" wrapText="1" readingOrder="1"/>
    </xf>
    <xf numFmtId="0" fontId="43" fillId="0" borderId="28" xfId="5" applyNumberFormat="1" applyFont="1" applyFill="1" applyBorder="1" applyAlignment="1">
      <alignment vertical="top" wrapText="1"/>
    </xf>
    <xf numFmtId="0" fontId="23" fillId="2" borderId="9" xfId="0" applyFont="1" applyFill="1" applyBorder="1" applyAlignment="1">
      <alignment horizontal="center"/>
    </xf>
    <xf numFmtId="0" fontId="23" fillId="2" borderId="0" xfId="0" applyFont="1" applyFill="1" applyBorder="1" applyAlignment="1">
      <alignment horizontal="center"/>
    </xf>
    <xf numFmtId="0" fontId="23" fillId="2" borderId="1" xfId="0" applyFont="1" applyFill="1" applyBorder="1" applyAlignment="1">
      <alignment horizontal="center"/>
    </xf>
    <xf numFmtId="43" fontId="26" fillId="4" borderId="10" xfId="4" applyFont="1" applyFill="1" applyBorder="1" applyAlignment="1">
      <alignment horizontal="center" vertical="center" wrapText="1"/>
    </xf>
    <xf numFmtId="43" fontId="26" fillId="4" borderId="8" xfId="4" applyFont="1" applyFill="1" applyBorder="1" applyAlignment="1">
      <alignment horizontal="center" vertical="center" wrapText="1"/>
    </xf>
    <xf numFmtId="43" fontId="26" fillId="4" borderId="12" xfId="4" applyFont="1" applyFill="1" applyBorder="1" applyAlignment="1">
      <alignment horizontal="center" vertical="center" wrapText="1"/>
    </xf>
    <xf numFmtId="43" fontId="26" fillId="4" borderId="15" xfId="4" applyFont="1" applyFill="1" applyBorder="1" applyAlignment="1">
      <alignment horizontal="center" vertical="center" wrapText="1"/>
    </xf>
    <xf numFmtId="43" fontId="26" fillId="4" borderId="17" xfId="4" applyFont="1" applyFill="1" applyBorder="1" applyAlignment="1">
      <alignment horizontal="center" vertical="center"/>
    </xf>
    <xf numFmtId="43" fontId="26" fillId="4" borderId="16" xfId="4" applyFont="1" applyFill="1" applyBorder="1" applyAlignment="1">
      <alignment horizontal="center" vertical="center"/>
    </xf>
    <xf numFmtId="43" fontId="26" fillId="4" borderId="18" xfId="4" applyFont="1" applyFill="1" applyBorder="1" applyAlignment="1">
      <alignment horizontal="center" vertical="center"/>
    </xf>
    <xf numFmtId="43" fontId="26" fillId="4" borderId="7" xfId="4" applyFont="1" applyFill="1" applyBorder="1" applyAlignment="1">
      <alignment horizontal="center" vertical="center" wrapText="1"/>
    </xf>
    <xf numFmtId="43" fontId="26" fillId="4" borderId="5" xfId="4" applyFont="1" applyFill="1" applyBorder="1" applyAlignment="1">
      <alignment horizontal="center" vertical="center" wrapText="1"/>
    </xf>
    <xf numFmtId="0" fontId="20" fillId="2" borderId="10" xfId="0" applyFont="1" applyFill="1" applyBorder="1" applyAlignment="1">
      <alignment horizontal="center"/>
    </xf>
    <xf numFmtId="0" fontId="20" fillId="2" borderId="8" xfId="0" applyFont="1" applyFill="1" applyBorder="1" applyAlignment="1">
      <alignment horizontal="center"/>
    </xf>
    <xf numFmtId="0" fontId="20" fillId="2" borderId="11" xfId="0" applyFont="1" applyFill="1" applyBorder="1" applyAlignment="1">
      <alignment horizontal="center"/>
    </xf>
    <xf numFmtId="0" fontId="22" fillId="2" borderId="9" xfId="0" applyFont="1" applyFill="1" applyBorder="1" applyAlignment="1">
      <alignment horizontal="center"/>
    </xf>
    <xf numFmtId="0" fontId="22" fillId="2" borderId="0" xfId="0" applyFont="1" applyFill="1" applyBorder="1" applyAlignment="1">
      <alignment horizontal="center"/>
    </xf>
    <xf numFmtId="0" fontId="22" fillId="2" borderId="1" xfId="0" applyFont="1" applyFill="1" applyBorder="1" applyAlignment="1">
      <alignment horizontal="center"/>
    </xf>
    <xf numFmtId="0" fontId="23" fillId="0" borderId="9" xfId="0" applyFont="1" applyFill="1" applyBorder="1" applyAlignment="1">
      <alignment horizontal="center"/>
    </xf>
    <xf numFmtId="0" fontId="23" fillId="0" borderId="0" xfId="0" applyFont="1" applyFill="1" applyBorder="1" applyAlignment="1">
      <alignment horizontal="center"/>
    </xf>
    <xf numFmtId="0" fontId="23" fillId="0" borderId="1" xfId="0" applyFont="1" applyFill="1" applyBorder="1" applyAlignment="1">
      <alignment horizontal="center"/>
    </xf>
    <xf numFmtId="0" fontId="23" fillId="0" borderId="9" xfId="0" applyFont="1" applyFill="1" applyBorder="1" applyAlignment="1">
      <alignment horizontal="center" wrapText="1"/>
    </xf>
  </cellXfs>
  <cellStyles count="7">
    <cellStyle name="Millares" xfId="1" builtinId="3"/>
    <cellStyle name="Millares 2" xfId="4" xr:uid="{C7DBC20B-0F36-4CF2-A6D0-7CE82098546B}"/>
    <cellStyle name="Millares 3" xfId="6" xr:uid="{AC34DCF4-9105-4FAB-B81A-36D58B7AC81E}"/>
    <cellStyle name="Millares 3 2" xfId="2" xr:uid="{83FE3A62-6C8A-499D-A233-1F0C05CECA89}"/>
    <cellStyle name="Moneda 2" xfId="3" xr:uid="{728429EF-0D83-4F65-A758-CCA17362EAC6}"/>
    <cellStyle name="Normal" xfId="0" builtinId="0"/>
    <cellStyle name="Normal 2" xfId="5" xr:uid="{2CB30753-4B51-43F8-AE4D-9725A04A822A}"/>
  </cellStyles>
  <dxfs count="0"/>
  <tableStyles count="0" defaultTableStyle="TableStyleMedium2" defaultPivotStyle="PivotStyleLight16"/>
  <colors>
    <mruColors>
      <color rgb="FF9F2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680358</xdr:colOff>
      <xdr:row>1</xdr:row>
      <xdr:rowOff>0</xdr:rowOff>
    </xdr:from>
    <xdr:to>
      <xdr:col>0</xdr:col>
      <xdr:colOff>1165355</xdr:colOff>
      <xdr:row>5</xdr:row>
      <xdr:rowOff>11766</xdr:rowOff>
    </xdr:to>
    <xdr:pic>
      <xdr:nvPicPr>
        <xdr:cNvPr id="2" name="Imagen 1">
          <a:extLst>
            <a:ext uri="{FF2B5EF4-FFF2-40B4-BE49-F238E27FC236}">
              <a16:creationId xmlns:a16="http://schemas.microsoft.com/office/drawing/2014/main" id="{EA81A9ED-5348-4CC7-AB21-1574BAA00611}"/>
            </a:ext>
          </a:extLst>
        </xdr:cNvPr>
        <xdr:cNvPicPr>
          <a:picLocks noChangeAspect="1"/>
        </xdr:cNvPicPr>
      </xdr:nvPicPr>
      <xdr:blipFill>
        <a:blip xmlns:r="http://schemas.openxmlformats.org/officeDocument/2006/relationships" r:embed="rId1"/>
        <a:stretch>
          <a:fillRect/>
        </a:stretch>
      </xdr:blipFill>
      <xdr:spPr>
        <a:xfrm>
          <a:off x="680358" y="81643"/>
          <a:ext cx="484997" cy="773766"/>
        </a:xfrm>
        <a:prstGeom prst="rect">
          <a:avLst/>
        </a:prstGeom>
      </xdr:spPr>
    </xdr:pic>
    <xdr:clientData/>
  </xdr:twoCellAnchor>
  <xdr:twoCellAnchor editAs="oneCell">
    <xdr:from>
      <xdr:col>4</xdr:col>
      <xdr:colOff>504932</xdr:colOff>
      <xdr:row>2</xdr:row>
      <xdr:rowOff>20037</xdr:rowOff>
    </xdr:from>
    <xdr:to>
      <xdr:col>5</xdr:col>
      <xdr:colOff>525315</xdr:colOff>
      <xdr:row>4</xdr:row>
      <xdr:rowOff>100500</xdr:rowOff>
    </xdr:to>
    <xdr:pic>
      <xdr:nvPicPr>
        <xdr:cNvPr id="3" name="Imagen 2">
          <a:extLst>
            <a:ext uri="{FF2B5EF4-FFF2-40B4-BE49-F238E27FC236}">
              <a16:creationId xmlns:a16="http://schemas.microsoft.com/office/drawing/2014/main" id="{E05837F9-FF11-43C0-BE43-C485CDE6FCDF}"/>
            </a:ext>
          </a:extLst>
        </xdr:cNvPr>
        <xdr:cNvPicPr>
          <a:picLocks noChangeAspect="1"/>
        </xdr:cNvPicPr>
      </xdr:nvPicPr>
      <xdr:blipFill>
        <a:blip xmlns:r="http://schemas.openxmlformats.org/officeDocument/2006/relationships" r:embed="rId2"/>
        <a:stretch>
          <a:fillRect/>
        </a:stretch>
      </xdr:blipFill>
      <xdr:spPr>
        <a:xfrm>
          <a:off x="15527218" y="292180"/>
          <a:ext cx="1353883" cy="461463"/>
        </a:xfrm>
        <a:prstGeom prst="rect">
          <a:avLst/>
        </a:prstGeom>
      </xdr:spPr>
    </xdr:pic>
    <xdr:clientData/>
  </xdr:twoCellAnchor>
  <xdr:twoCellAnchor>
    <xdr:from>
      <xdr:col>0</xdr:col>
      <xdr:colOff>80596</xdr:colOff>
      <xdr:row>85</xdr:row>
      <xdr:rowOff>124558</xdr:rowOff>
    </xdr:from>
    <xdr:to>
      <xdr:col>3</xdr:col>
      <xdr:colOff>425492</xdr:colOff>
      <xdr:row>87</xdr:row>
      <xdr:rowOff>358588</xdr:rowOff>
    </xdr:to>
    <xdr:sp macro="" textlink="">
      <xdr:nvSpPr>
        <xdr:cNvPr id="4" name="CuadroTexto 3">
          <a:extLst>
            <a:ext uri="{FF2B5EF4-FFF2-40B4-BE49-F238E27FC236}">
              <a16:creationId xmlns:a16="http://schemas.microsoft.com/office/drawing/2014/main" id="{EC67757F-6548-4FB1-9835-FD471A4FED75}"/>
            </a:ext>
          </a:extLst>
        </xdr:cNvPr>
        <xdr:cNvSpPr txBox="1"/>
      </xdr:nvSpPr>
      <xdr:spPr>
        <a:xfrm>
          <a:off x="80596" y="17482470"/>
          <a:ext cx="9074278" cy="984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800">
            <a:latin typeface="Azo Sans" panose="02000000000000000000" pitchFamily="50" charset="0"/>
          </a:endParaRPr>
        </a:p>
        <a:p>
          <a:pPr algn="ctr"/>
          <a:r>
            <a:rPr lang="es-MX" sz="1600">
              <a:latin typeface="Averta" panose="00000500000000000000" pitchFamily="50" charset="0"/>
              <a:cs typeface="Arial" panose="020B0604020202020204" pitchFamily="34" charset="0"/>
            </a:rPr>
            <a:t>Jezrael</a:t>
          </a:r>
          <a:r>
            <a:rPr lang="es-MX" sz="1600" baseline="0">
              <a:latin typeface="Averta" panose="00000500000000000000" pitchFamily="50" charset="0"/>
              <a:cs typeface="Arial" panose="020B0604020202020204" pitchFamily="34" charset="0"/>
            </a:rPr>
            <a:t> Isaac Larracilla Pérez</a:t>
          </a:r>
          <a:endParaRPr lang="es-MX" sz="1600">
            <a:latin typeface="Averta" panose="00000500000000000000" pitchFamily="50" charset="0"/>
            <a:cs typeface="Arial" panose="020B0604020202020204" pitchFamily="34" charset="0"/>
          </a:endParaRPr>
        </a:p>
        <a:p>
          <a:pPr algn="ctr"/>
          <a:r>
            <a:rPr lang="es-MX" sz="1600" baseline="0">
              <a:latin typeface="Averta" panose="00000500000000000000" pitchFamily="50" charset="0"/>
              <a:cs typeface="Arial" panose="020B0604020202020204" pitchFamily="34" charset="0"/>
            </a:rPr>
            <a:t>Secretario de Administración y Finanzas </a:t>
          </a:r>
          <a:endParaRPr lang="es-MX" sz="1600">
            <a:latin typeface="Averta" panose="00000500000000000000" pitchFamily="50" charset="0"/>
            <a:cs typeface="Arial" panose="020B0604020202020204" pitchFamily="34" charset="0"/>
          </a:endParaRPr>
        </a:p>
      </xdr:txBody>
    </xdr:sp>
    <xdr:clientData/>
  </xdr:twoCellAnchor>
  <xdr:twoCellAnchor>
    <xdr:from>
      <xdr:col>0</xdr:col>
      <xdr:colOff>2498907</xdr:colOff>
      <xdr:row>86</xdr:row>
      <xdr:rowOff>0</xdr:rowOff>
    </xdr:from>
    <xdr:to>
      <xdr:col>1</xdr:col>
      <xdr:colOff>717172</xdr:colOff>
      <xdr:row>86</xdr:row>
      <xdr:rowOff>0</xdr:rowOff>
    </xdr:to>
    <xdr:cxnSp macro="">
      <xdr:nvCxnSpPr>
        <xdr:cNvPr id="5" name="Conector recto 4">
          <a:extLst>
            <a:ext uri="{FF2B5EF4-FFF2-40B4-BE49-F238E27FC236}">
              <a16:creationId xmlns:a16="http://schemas.microsoft.com/office/drawing/2014/main" id="{AD075832-A931-49CA-B8E1-F009E89E7D46}"/>
            </a:ext>
          </a:extLst>
        </xdr:cNvPr>
        <xdr:cNvCxnSpPr/>
      </xdr:nvCxnSpPr>
      <xdr:spPr>
        <a:xfrm>
          <a:off x="2498907" y="17548412"/>
          <a:ext cx="42806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402981</xdr:colOff>
      <xdr:row>85</xdr:row>
      <xdr:rowOff>118412</xdr:rowOff>
    </xdr:from>
    <xdr:to>
      <xdr:col>5</xdr:col>
      <xdr:colOff>1143000</xdr:colOff>
      <xdr:row>87</xdr:row>
      <xdr:rowOff>1073727</xdr:rowOff>
    </xdr:to>
    <xdr:sp macro="" textlink="">
      <xdr:nvSpPr>
        <xdr:cNvPr id="6" name="CuadroTexto 5">
          <a:extLst>
            <a:ext uri="{FF2B5EF4-FFF2-40B4-BE49-F238E27FC236}">
              <a16:creationId xmlns:a16="http://schemas.microsoft.com/office/drawing/2014/main" id="{BA08F016-B2B2-4573-85C8-5C138D7E9098}"/>
            </a:ext>
          </a:extLst>
        </xdr:cNvPr>
        <xdr:cNvSpPr txBox="1"/>
      </xdr:nvSpPr>
      <xdr:spPr>
        <a:xfrm>
          <a:off x="9131345" y="18319821"/>
          <a:ext cx="7979019" cy="16999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400">
            <a:latin typeface="Azo Sans" panose="02000000000000000000" pitchFamily="50" charset="0"/>
          </a:endParaRPr>
        </a:p>
        <a:p>
          <a:pPr algn="ctr"/>
          <a:r>
            <a:rPr lang="es-MX" sz="1600">
              <a:latin typeface="Averta" panose="00000500000000000000" pitchFamily="50" charset="0"/>
              <a:cs typeface="Arial" panose="020B0604020202020204" pitchFamily="34" charset="0"/>
            </a:rPr>
            <a:t>Mtro. Luis Ángel Hernández García </a:t>
          </a:r>
        </a:p>
        <a:p>
          <a:pPr algn="ctr"/>
          <a:r>
            <a:rPr lang="es-MX" sz="1600">
              <a:latin typeface="Averta" panose="00000500000000000000" pitchFamily="50" charset="0"/>
              <a:cs typeface="Arial" panose="020B0604020202020204" pitchFamily="34" charset="0"/>
            </a:rPr>
            <a:t>Responsable de la Tesorería con fundamento en el artículo Primero del Acuerdo del Secretario de Administración y Finanzas por el que se delegan facultades al Titular de la Subsecretaría de Administración y Finanzas, publicado en el POE el 15 de julio de 2024</a:t>
          </a:r>
        </a:p>
      </xdr:txBody>
    </xdr:sp>
    <xdr:clientData/>
  </xdr:twoCellAnchor>
  <xdr:twoCellAnchor>
    <xdr:from>
      <xdr:col>3</xdr:col>
      <xdr:colOff>1804148</xdr:colOff>
      <xdr:row>86</xdr:row>
      <xdr:rowOff>0</xdr:rowOff>
    </xdr:from>
    <xdr:to>
      <xdr:col>4</xdr:col>
      <xdr:colOff>1098176</xdr:colOff>
      <xdr:row>86</xdr:row>
      <xdr:rowOff>0</xdr:rowOff>
    </xdr:to>
    <xdr:cxnSp macro="">
      <xdr:nvCxnSpPr>
        <xdr:cNvPr id="7" name="Conector recto 6">
          <a:extLst>
            <a:ext uri="{FF2B5EF4-FFF2-40B4-BE49-F238E27FC236}">
              <a16:creationId xmlns:a16="http://schemas.microsoft.com/office/drawing/2014/main" id="{99FB90D7-7FD6-4FAE-89A4-FE556CB82DCB}"/>
            </a:ext>
          </a:extLst>
        </xdr:cNvPr>
        <xdr:cNvCxnSpPr/>
      </xdr:nvCxnSpPr>
      <xdr:spPr>
        <a:xfrm>
          <a:off x="10533530" y="17548412"/>
          <a:ext cx="559173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320219</xdr:colOff>
      <xdr:row>48</xdr:row>
      <xdr:rowOff>200329</xdr:rowOff>
    </xdr:from>
    <xdr:to>
      <xdr:col>8</xdr:col>
      <xdr:colOff>76183</xdr:colOff>
      <xdr:row>56</xdr:row>
      <xdr:rowOff>190498</xdr:rowOff>
    </xdr:to>
    <xdr:grpSp>
      <xdr:nvGrpSpPr>
        <xdr:cNvPr id="2" name="Grupo 1">
          <a:extLst>
            <a:ext uri="{FF2B5EF4-FFF2-40B4-BE49-F238E27FC236}">
              <a16:creationId xmlns:a16="http://schemas.microsoft.com/office/drawing/2014/main" id="{60FF437D-3005-4DBA-9334-72285D93DFB9}"/>
            </a:ext>
          </a:extLst>
        </xdr:cNvPr>
        <xdr:cNvGrpSpPr/>
      </xdr:nvGrpSpPr>
      <xdr:grpSpPr>
        <a:xfrm>
          <a:off x="1082219" y="9366741"/>
          <a:ext cx="9561111" cy="1682257"/>
          <a:chOff x="912152" y="8581588"/>
          <a:chExt cx="8894501" cy="1548996"/>
        </a:xfrm>
      </xdr:grpSpPr>
      <xdr:sp macro="" textlink="">
        <xdr:nvSpPr>
          <xdr:cNvPr id="3" name="Texto 1">
            <a:extLst>
              <a:ext uri="{FF2B5EF4-FFF2-40B4-BE49-F238E27FC236}">
                <a16:creationId xmlns:a16="http://schemas.microsoft.com/office/drawing/2014/main" id="{2B3E2C87-9D57-4D61-8672-A251F5704D61}"/>
              </a:ext>
            </a:extLst>
          </xdr:cNvPr>
          <xdr:cNvSpPr txBox="1">
            <a:spLocks noChangeArrowheads="1"/>
          </xdr:cNvSpPr>
        </xdr:nvSpPr>
        <xdr:spPr bwMode="auto">
          <a:xfrm>
            <a:off x="6253362" y="8581588"/>
            <a:ext cx="3553291" cy="1548996"/>
          </a:xfrm>
          <a:prstGeom prst="rect">
            <a:avLst/>
          </a:prstGeom>
          <a:noFill/>
          <a:ln w="0">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b" upright="1"/>
          <a:lstStyle/>
          <a:p>
            <a:pPr algn="ctr" rtl="0">
              <a:defRPr sz="1000"/>
            </a:pPr>
            <a:endParaRPr lang="es-MX" sz="900" b="1" i="0" u="none" strike="noStrike" baseline="0">
              <a:solidFill>
                <a:srgbClr val="000000"/>
              </a:solidFill>
              <a:latin typeface="CG Omega"/>
            </a:endParaRPr>
          </a:p>
          <a:p>
            <a:pPr algn="ctr" rtl="0">
              <a:defRPr sz="1000"/>
            </a:pPr>
            <a:endParaRPr lang="es-MX" sz="900" b="1" i="0" u="none" strike="noStrike" baseline="0">
              <a:solidFill>
                <a:srgbClr val="000000"/>
              </a:solidFill>
              <a:latin typeface="CG Omega"/>
            </a:endParaRPr>
          </a:p>
          <a:p>
            <a:pPr algn="ctr" rtl="0">
              <a:defRPr sz="1000"/>
            </a:pPr>
            <a:r>
              <a:rPr lang="es-MX" sz="900" b="1" i="0" u="none" strike="noStrike" baseline="0">
                <a:solidFill>
                  <a:srgbClr val="000000"/>
                </a:solidFill>
                <a:latin typeface="CG Omega"/>
              </a:rPr>
              <a:t>_____________________________________________</a:t>
            </a:r>
          </a:p>
          <a:p>
            <a:pPr algn="ctr" rtl="0">
              <a:defRPr sz="1000"/>
            </a:pPr>
            <a:r>
              <a:rPr lang="es-MX" sz="900" b="1" i="0" u="none" strike="noStrike" baseline="0">
                <a:solidFill>
                  <a:srgbClr val="000000"/>
                </a:solidFill>
                <a:latin typeface="CG Omega"/>
              </a:rPr>
              <a:t>Luis Ángel Hernández García</a:t>
            </a:r>
          </a:p>
          <a:p>
            <a:pPr algn="ctr" rtl="0">
              <a:defRPr sz="1000"/>
            </a:pPr>
            <a:r>
              <a:rPr lang="es-MX" sz="900" b="1" i="0" u="none" strike="noStrike" baseline="0">
                <a:solidFill>
                  <a:srgbClr val="000000"/>
                </a:solidFill>
                <a:latin typeface="CG Omega"/>
              </a:rPr>
              <a:t>  Firma en calidad de responsable de la Tesorería de la Secretaría de Administración y Finanzas del Poder Ejecutivo del Estado de Campeche, en virtud de los acuerdos PRIMERO y CUARTO del ACUERDO DEL SECRETARIO DE ADMINISTRACIÓN Y FINANZAS POR EL QUE SE DELEGAN FACULTADES A LA PERSONA TITULAR DE LA SUBSECRETARÍA DE ADMINISTRACIÓN Y FINANZAS DEL ESTADO DE CAMPECHE, publicado en el Periódico Oficial del Estado el 15 de julio de 2024.</a:t>
            </a:r>
          </a:p>
          <a:p>
            <a:pPr algn="ctr" rtl="0">
              <a:defRPr sz="1000"/>
            </a:pPr>
            <a:endParaRPr lang="es-MX" sz="900" b="1" i="0" u="none" strike="noStrike" baseline="0">
              <a:solidFill>
                <a:srgbClr val="000000"/>
              </a:solidFill>
              <a:latin typeface="CG Omega"/>
            </a:endParaRPr>
          </a:p>
        </xdr:txBody>
      </xdr:sp>
      <xdr:sp macro="" textlink="">
        <xdr:nvSpPr>
          <xdr:cNvPr id="4" name="Texto 1">
            <a:extLst>
              <a:ext uri="{FF2B5EF4-FFF2-40B4-BE49-F238E27FC236}">
                <a16:creationId xmlns:a16="http://schemas.microsoft.com/office/drawing/2014/main" id="{71E00D12-9B79-40CD-B85A-6B2DA46C2FCA}"/>
              </a:ext>
            </a:extLst>
          </xdr:cNvPr>
          <xdr:cNvSpPr txBox="1">
            <a:spLocks noChangeArrowheads="1"/>
          </xdr:cNvSpPr>
        </xdr:nvSpPr>
        <xdr:spPr bwMode="auto">
          <a:xfrm>
            <a:off x="912152" y="8583497"/>
            <a:ext cx="3464501" cy="856954"/>
          </a:xfrm>
          <a:prstGeom prst="rect">
            <a:avLst/>
          </a:prstGeom>
          <a:noFill/>
          <a:ln w="0">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b" upright="1"/>
          <a:lstStyle/>
          <a:p>
            <a:pPr algn="ctr" rtl="0">
              <a:defRPr sz="1000"/>
            </a:pPr>
            <a:endParaRPr lang="es-MX" sz="900" b="1" i="0" u="none" strike="noStrike" baseline="0">
              <a:solidFill>
                <a:srgbClr val="000000"/>
              </a:solidFill>
              <a:latin typeface="CG Omega"/>
            </a:endParaRPr>
          </a:p>
          <a:p>
            <a:pPr algn="ctr" rtl="0">
              <a:defRPr sz="1000"/>
            </a:pPr>
            <a:endParaRPr lang="es-MX" sz="900" b="1" i="0" u="none" strike="noStrike" baseline="0">
              <a:solidFill>
                <a:srgbClr val="000000"/>
              </a:solidFill>
              <a:latin typeface="CG Omega"/>
            </a:endParaRPr>
          </a:p>
          <a:p>
            <a:pPr algn="ctr" rtl="0">
              <a:defRPr sz="1000"/>
            </a:pPr>
            <a:r>
              <a:rPr lang="es-MX" sz="900" b="1" i="0" u="none" strike="noStrike" baseline="0">
                <a:solidFill>
                  <a:srgbClr val="000000"/>
                </a:solidFill>
                <a:latin typeface="CG Omega"/>
              </a:rPr>
              <a:t>_____________________________________________</a:t>
            </a:r>
          </a:p>
          <a:p>
            <a:pPr algn="ctr" rtl="0">
              <a:defRPr sz="1000"/>
            </a:pPr>
            <a:r>
              <a:rPr lang="es-MX" sz="900" b="1" i="0" u="none" strike="noStrike" baseline="0">
                <a:solidFill>
                  <a:srgbClr val="000000"/>
                </a:solidFill>
                <a:latin typeface="CG Omega"/>
              </a:rPr>
              <a:t>Jezrael Isaac Larracilla Pérez</a:t>
            </a:r>
          </a:p>
          <a:p>
            <a:pPr algn="ctr" rtl="0">
              <a:defRPr sz="1000"/>
            </a:pPr>
            <a:r>
              <a:rPr lang="es-MX" sz="900" b="1" i="0" u="none" strike="noStrike" baseline="0">
                <a:solidFill>
                  <a:srgbClr val="000000"/>
                </a:solidFill>
                <a:latin typeface="CG Omega"/>
              </a:rPr>
              <a:t>Secretario de Administración y Finanzas del Poder Ejecutivo del Estado de Campeche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945724</xdr:colOff>
      <xdr:row>24</xdr:row>
      <xdr:rowOff>190499</xdr:rowOff>
    </xdr:from>
    <xdr:to>
      <xdr:col>10</xdr:col>
      <xdr:colOff>0</xdr:colOff>
      <xdr:row>36</xdr:row>
      <xdr:rowOff>190496</xdr:rowOff>
    </xdr:to>
    <xdr:grpSp>
      <xdr:nvGrpSpPr>
        <xdr:cNvPr id="2" name="Grupo 1">
          <a:extLst>
            <a:ext uri="{FF2B5EF4-FFF2-40B4-BE49-F238E27FC236}">
              <a16:creationId xmlns:a16="http://schemas.microsoft.com/office/drawing/2014/main" id="{89146CBC-07DE-4016-B2C2-DDA5285D1652}"/>
            </a:ext>
          </a:extLst>
        </xdr:cNvPr>
        <xdr:cNvGrpSpPr/>
      </xdr:nvGrpSpPr>
      <xdr:grpSpPr>
        <a:xfrm>
          <a:off x="945724" y="4646082"/>
          <a:ext cx="9849276" cy="2285997"/>
          <a:chOff x="567614" y="8288648"/>
          <a:chExt cx="9549229" cy="1297484"/>
        </a:xfrm>
      </xdr:grpSpPr>
      <xdr:sp macro="" textlink="">
        <xdr:nvSpPr>
          <xdr:cNvPr id="3" name="Texto 1">
            <a:extLst>
              <a:ext uri="{FF2B5EF4-FFF2-40B4-BE49-F238E27FC236}">
                <a16:creationId xmlns:a16="http://schemas.microsoft.com/office/drawing/2014/main" id="{54A91B5E-F8D4-4E1B-9B40-D3BD8582FD35}"/>
              </a:ext>
            </a:extLst>
          </xdr:cNvPr>
          <xdr:cNvSpPr txBox="1">
            <a:spLocks noChangeArrowheads="1"/>
          </xdr:cNvSpPr>
        </xdr:nvSpPr>
        <xdr:spPr bwMode="auto">
          <a:xfrm>
            <a:off x="6563552" y="8585750"/>
            <a:ext cx="3553291" cy="1000382"/>
          </a:xfrm>
          <a:prstGeom prst="rect">
            <a:avLst/>
          </a:prstGeom>
          <a:noFill/>
          <a:ln w="0">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b" upright="1"/>
          <a:lstStyle/>
          <a:p>
            <a:pPr algn="ctr" rtl="0">
              <a:defRPr sz="1000"/>
            </a:pPr>
            <a:endParaRPr lang="es-MX" sz="900" b="1" i="0" u="none" strike="noStrike" baseline="0">
              <a:solidFill>
                <a:srgbClr val="000000"/>
              </a:solidFill>
              <a:latin typeface="CG Omega"/>
            </a:endParaRPr>
          </a:p>
          <a:p>
            <a:pPr algn="ctr" rtl="0">
              <a:defRPr sz="1000"/>
            </a:pPr>
            <a:endParaRPr lang="es-MX" sz="900" b="1" i="0" u="none" strike="noStrike" baseline="0">
              <a:solidFill>
                <a:srgbClr val="000000"/>
              </a:solidFill>
              <a:latin typeface="CG Omega"/>
            </a:endParaRPr>
          </a:p>
          <a:p>
            <a:pPr algn="ctr" rtl="0">
              <a:defRPr sz="1000"/>
            </a:pPr>
            <a:r>
              <a:rPr lang="es-MX" sz="900" b="1" i="0" u="none" strike="noStrike" baseline="0">
                <a:solidFill>
                  <a:srgbClr val="000000"/>
                </a:solidFill>
                <a:latin typeface="CG Omega"/>
              </a:rPr>
              <a:t>_____________________________________________</a:t>
            </a:r>
          </a:p>
          <a:p>
            <a:pPr algn="ctr" rtl="0">
              <a:defRPr sz="1000"/>
            </a:pPr>
            <a:r>
              <a:rPr lang="es-MX" sz="900" b="1" i="0" u="none" strike="noStrike" baseline="0">
                <a:solidFill>
                  <a:srgbClr val="000000"/>
                </a:solidFill>
                <a:latin typeface="CG Omega"/>
              </a:rPr>
              <a:t>Luis Ángel Hernández García</a:t>
            </a:r>
          </a:p>
          <a:p>
            <a:pPr algn="ctr" rtl="0">
              <a:defRPr sz="1000"/>
            </a:pPr>
            <a:r>
              <a:rPr lang="es-MX" sz="900" b="1" i="0" u="none" strike="noStrike" baseline="0">
                <a:solidFill>
                  <a:srgbClr val="000000"/>
                </a:solidFill>
                <a:latin typeface="CG Omega"/>
              </a:rPr>
              <a:t>  Firma en calidad de responsable de la Tesorería de la Secretaría de Administración y Finanzas del Poder Ejecutivo del Estado de Campeche, en virtud de los acuerdos PRIMERO y CUARTO del ACUERDO DEL SECRETARIO DE ADMINISTRACIÓN Y FINANZAS POR EL QUE SE DELEGAN FACULTADES A LA PERSONA TITULAR DE LA SUBSECRETARÍA DE ADMINISTRACIÓN Y FINANZAS DEL ESTADO DE CAMPECHE, publicado en el Periódico Oficial del Estado el 15 de julio de 2024.</a:t>
            </a:r>
          </a:p>
          <a:p>
            <a:pPr algn="ctr" rtl="0">
              <a:defRPr sz="1000"/>
            </a:pPr>
            <a:endParaRPr lang="es-MX" sz="900" b="1" i="0" u="none" strike="noStrike" baseline="0">
              <a:solidFill>
                <a:srgbClr val="000000"/>
              </a:solidFill>
              <a:latin typeface="CG Omega"/>
            </a:endParaRPr>
          </a:p>
        </xdr:txBody>
      </xdr:sp>
      <xdr:sp macro="" textlink="">
        <xdr:nvSpPr>
          <xdr:cNvPr id="4" name="Texto 1">
            <a:extLst>
              <a:ext uri="{FF2B5EF4-FFF2-40B4-BE49-F238E27FC236}">
                <a16:creationId xmlns:a16="http://schemas.microsoft.com/office/drawing/2014/main" id="{DF1F2AF8-8DC3-4A8E-BE5A-2C2A32AE038A}"/>
              </a:ext>
            </a:extLst>
          </xdr:cNvPr>
          <xdr:cNvSpPr txBox="1">
            <a:spLocks noChangeArrowheads="1"/>
          </xdr:cNvSpPr>
        </xdr:nvSpPr>
        <xdr:spPr bwMode="auto">
          <a:xfrm>
            <a:off x="567614" y="8288648"/>
            <a:ext cx="3464501" cy="839136"/>
          </a:xfrm>
          <a:prstGeom prst="rect">
            <a:avLst/>
          </a:prstGeom>
          <a:noFill/>
          <a:ln w="0">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27432" bIns="0" anchor="b" upright="1"/>
          <a:lstStyle/>
          <a:p>
            <a:pPr algn="ctr" rtl="0">
              <a:defRPr sz="1000"/>
            </a:pPr>
            <a:endParaRPr lang="es-MX" sz="900" b="1" i="0" u="none" strike="noStrike" baseline="0">
              <a:solidFill>
                <a:srgbClr val="000000"/>
              </a:solidFill>
              <a:latin typeface="CG Omega"/>
            </a:endParaRPr>
          </a:p>
          <a:p>
            <a:pPr algn="ctr" rtl="0">
              <a:defRPr sz="1000"/>
            </a:pPr>
            <a:endParaRPr lang="es-MX" sz="900" b="1" i="0" u="none" strike="noStrike" baseline="0">
              <a:solidFill>
                <a:srgbClr val="000000"/>
              </a:solidFill>
              <a:latin typeface="CG Omega"/>
            </a:endParaRPr>
          </a:p>
          <a:p>
            <a:pPr algn="ctr" rtl="0">
              <a:defRPr sz="1000"/>
            </a:pPr>
            <a:r>
              <a:rPr lang="es-MX" sz="900" b="1" i="0" u="none" strike="noStrike" baseline="0">
                <a:solidFill>
                  <a:srgbClr val="000000"/>
                </a:solidFill>
                <a:latin typeface="CG Omega"/>
              </a:rPr>
              <a:t>_____________________________________________</a:t>
            </a:r>
          </a:p>
          <a:p>
            <a:pPr algn="ctr" rtl="0">
              <a:defRPr sz="1000"/>
            </a:pPr>
            <a:r>
              <a:rPr lang="es-MX" sz="900" b="1" i="0" u="none" strike="noStrike" baseline="0">
                <a:solidFill>
                  <a:srgbClr val="000000"/>
                </a:solidFill>
                <a:latin typeface="CG Omega"/>
              </a:rPr>
              <a:t>Jezrael Isaac Larracilla Pérez</a:t>
            </a:r>
          </a:p>
          <a:p>
            <a:pPr algn="ctr" rtl="0">
              <a:defRPr sz="1000"/>
            </a:pPr>
            <a:r>
              <a:rPr lang="es-MX" sz="900" b="1" i="0" u="none" strike="noStrike" baseline="0">
                <a:solidFill>
                  <a:srgbClr val="000000"/>
                </a:solidFill>
                <a:latin typeface="CG Omega"/>
              </a:rPr>
              <a:t>Secretario de Administración y Finanzas del Poder Ejecutivo del Estado de Campeche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748393</xdr:colOff>
      <xdr:row>0</xdr:row>
      <xdr:rowOff>136070</xdr:rowOff>
    </xdr:from>
    <xdr:to>
      <xdr:col>0</xdr:col>
      <xdr:colOff>1233390</xdr:colOff>
      <xdr:row>4</xdr:row>
      <xdr:rowOff>147836</xdr:rowOff>
    </xdr:to>
    <xdr:pic>
      <xdr:nvPicPr>
        <xdr:cNvPr id="2" name="Imagen 1">
          <a:extLst>
            <a:ext uri="{FF2B5EF4-FFF2-40B4-BE49-F238E27FC236}">
              <a16:creationId xmlns:a16="http://schemas.microsoft.com/office/drawing/2014/main" id="{7009E4E5-A237-48A2-9B5F-7E9ED880A7F3}"/>
            </a:ext>
          </a:extLst>
        </xdr:cNvPr>
        <xdr:cNvPicPr>
          <a:picLocks noChangeAspect="1"/>
        </xdr:cNvPicPr>
      </xdr:nvPicPr>
      <xdr:blipFill>
        <a:blip xmlns:r="http://schemas.openxmlformats.org/officeDocument/2006/relationships" r:embed="rId1"/>
        <a:stretch>
          <a:fillRect/>
        </a:stretch>
      </xdr:blipFill>
      <xdr:spPr>
        <a:xfrm>
          <a:off x="748393" y="136070"/>
          <a:ext cx="484997" cy="773766"/>
        </a:xfrm>
        <a:prstGeom prst="rect">
          <a:avLst/>
        </a:prstGeom>
      </xdr:spPr>
    </xdr:pic>
    <xdr:clientData/>
  </xdr:twoCellAnchor>
  <xdr:twoCellAnchor editAs="oneCell">
    <xdr:from>
      <xdr:col>2</xdr:col>
      <xdr:colOff>1403004</xdr:colOff>
      <xdr:row>1</xdr:row>
      <xdr:rowOff>183321</xdr:rowOff>
    </xdr:from>
    <xdr:to>
      <xdr:col>3</xdr:col>
      <xdr:colOff>1042387</xdr:colOff>
      <xdr:row>4</xdr:row>
      <xdr:rowOff>73284</xdr:rowOff>
    </xdr:to>
    <xdr:pic>
      <xdr:nvPicPr>
        <xdr:cNvPr id="3" name="Imagen 2">
          <a:extLst>
            <a:ext uri="{FF2B5EF4-FFF2-40B4-BE49-F238E27FC236}">
              <a16:creationId xmlns:a16="http://schemas.microsoft.com/office/drawing/2014/main" id="{3B32B36D-7799-4C1D-A61F-3DA40F71B080}"/>
            </a:ext>
          </a:extLst>
        </xdr:cNvPr>
        <xdr:cNvPicPr>
          <a:picLocks noChangeAspect="1"/>
        </xdr:cNvPicPr>
      </xdr:nvPicPr>
      <xdr:blipFill>
        <a:blip xmlns:r="http://schemas.openxmlformats.org/officeDocument/2006/relationships" r:embed="rId2"/>
        <a:stretch>
          <a:fillRect/>
        </a:stretch>
      </xdr:blipFill>
      <xdr:spPr>
        <a:xfrm>
          <a:off x="11322611" y="373821"/>
          <a:ext cx="1353883" cy="461463"/>
        </a:xfrm>
        <a:prstGeom prst="rect">
          <a:avLst/>
        </a:prstGeom>
      </xdr:spPr>
    </xdr:pic>
    <xdr:clientData/>
  </xdr:twoCellAnchor>
  <xdr:twoCellAnchor>
    <xdr:from>
      <xdr:col>0</xdr:col>
      <xdr:colOff>80596</xdr:colOff>
      <xdr:row>77</xdr:row>
      <xdr:rowOff>124558</xdr:rowOff>
    </xdr:from>
    <xdr:to>
      <xdr:col>0</xdr:col>
      <xdr:colOff>5221941</xdr:colOff>
      <xdr:row>79</xdr:row>
      <xdr:rowOff>120313</xdr:rowOff>
    </xdr:to>
    <xdr:sp macro="" textlink="">
      <xdr:nvSpPr>
        <xdr:cNvPr id="4" name="CuadroTexto 3">
          <a:extLst>
            <a:ext uri="{FF2B5EF4-FFF2-40B4-BE49-F238E27FC236}">
              <a16:creationId xmlns:a16="http://schemas.microsoft.com/office/drawing/2014/main" id="{EFC83945-9086-48B2-A110-5E4D9533CB85}"/>
            </a:ext>
          </a:extLst>
        </xdr:cNvPr>
        <xdr:cNvSpPr txBox="1"/>
      </xdr:nvSpPr>
      <xdr:spPr>
        <a:xfrm>
          <a:off x="80596" y="14916323"/>
          <a:ext cx="5141345" cy="9370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a:latin typeface="Azo Sans" panose="02000000000000000000" pitchFamily="50" charset="0"/>
          </a:endParaRPr>
        </a:p>
        <a:p>
          <a:pPr algn="ctr"/>
          <a:r>
            <a:rPr lang="es-MX" sz="1400">
              <a:latin typeface="Averta" panose="00000500000000000000" pitchFamily="50" charset="0"/>
              <a:cs typeface="Arial" panose="020B0604020202020204" pitchFamily="34" charset="0"/>
            </a:rPr>
            <a:t>Jezrael</a:t>
          </a:r>
          <a:r>
            <a:rPr lang="es-MX" sz="1400" baseline="0">
              <a:latin typeface="Averta" panose="00000500000000000000" pitchFamily="50" charset="0"/>
              <a:cs typeface="Arial" panose="020B0604020202020204" pitchFamily="34" charset="0"/>
            </a:rPr>
            <a:t> Isaac Larracilla Pérez</a:t>
          </a:r>
          <a:endParaRPr lang="es-MX" sz="1400">
            <a:latin typeface="Averta" panose="00000500000000000000" pitchFamily="50" charset="0"/>
            <a:cs typeface="Arial" panose="020B0604020202020204" pitchFamily="34" charset="0"/>
          </a:endParaRPr>
        </a:p>
        <a:p>
          <a:pPr algn="ctr"/>
          <a:r>
            <a:rPr lang="es-MX" sz="1400" baseline="0">
              <a:latin typeface="Averta" panose="00000500000000000000" pitchFamily="50" charset="0"/>
              <a:cs typeface="Arial" panose="020B0604020202020204" pitchFamily="34" charset="0"/>
            </a:rPr>
            <a:t>Secretario de Administración y Finanzas </a:t>
          </a:r>
          <a:endParaRPr lang="es-MX" sz="1400">
            <a:latin typeface="Averta" panose="00000500000000000000" pitchFamily="50" charset="0"/>
            <a:cs typeface="Arial" panose="020B0604020202020204" pitchFamily="34" charset="0"/>
          </a:endParaRPr>
        </a:p>
      </xdr:txBody>
    </xdr:sp>
    <xdr:clientData/>
  </xdr:twoCellAnchor>
  <xdr:twoCellAnchor>
    <xdr:from>
      <xdr:col>0</xdr:col>
      <xdr:colOff>928881</xdr:colOff>
      <xdr:row>78</xdr:row>
      <xdr:rowOff>0</xdr:rowOff>
    </xdr:from>
    <xdr:to>
      <xdr:col>0</xdr:col>
      <xdr:colOff>4560794</xdr:colOff>
      <xdr:row>78</xdr:row>
      <xdr:rowOff>734</xdr:rowOff>
    </xdr:to>
    <xdr:cxnSp macro="">
      <xdr:nvCxnSpPr>
        <xdr:cNvPr id="5" name="Conector recto 4">
          <a:extLst>
            <a:ext uri="{FF2B5EF4-FFF2-40B4-BE49-F238E27FC236}">
              <a16:creationId xmlns:a16="http://schemas.microsoft.com/office/drawing/2014/main" id="{6C2E3FC1-8F03-40F1-BE45-4BA05119E53E}"/>
            </a:ext>
          </a:extLst>
        </xdr:cNvPr>
        <xdr:cNvCxnSpPr/>
      </xdr:nvCxnSpPr>
      <xdr:spPr>
        <a:xfrm flipV="1">
          <a:off x="928881" y="15587382"/>
          <a:ext cx="3631913" cy="73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6181165</xdr:colOff>
      <xdr:row>77</xdr:row>
      <xdr:rowOff>104803</xdr:rowOff>
    </xdr:from>
    <xdr:to>
      <xdr:col>3</xdr:col>
      <xdr:colOff>1238250</xdr:colOff>
      <xdr:row>79</xdr:row>
      <xdr:rowOff>1006927</xdr:rowOff>
    </xdr:to>
    <xdr:sp macro="" textlink="">
      <xdr:nvSpPr>
        <xdr:cNvPr id="6" name="CuadroTexto 5">
          <a:extLst>
            <a:ext uri="{FF2B5EF4-FFF2-40B4-BE49-F238E27FC236}">
              <a16:creationId xmlns:a16="http://schemas.microsoft.com/office/drawing/2014/main" id="{677C09AC-21F5-4C6F-9BB9-7AA581C66BEF}"/>
            </a:ext>
          </a:extLst>
        </xdr:cNvPr>
        <xdr:cNvSpPr txBox="1"/>
      </xdr:nvSpPr>
      <xdr:spPr>
        <a:xfrm>
          <a:off x="6181165" y="14759696"/>
          <a:ext cx="5139978" cy="1841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800">
            <a:latin typeface="Azo Sans" panose="02000000000000000000" pitchFamily="50" charset="0"/>
          </a:endParaRPr>
        </a:p>
        <a:p>
          <a:pPr algn="ctr"/>
          <a:r>
            <a:rPr lang="es-MX" sz="1400">
              <a:latin typeface="Averta" panose="00000500000000000000" pitchFamily="50" charset="0"/>
              <a:cs typeface="Arial" panose="020B0604020202020204" pitchFamily="34" charset="0"/>
            </a:rPr>
            <a:t>Mtro. Luis Ángel Hernández García </a:t>
          </a:r>
        </a:p>
        <a:p>
          <a:pPr algn="ctr"/>
          <a:r>
            <a:rPr lang="es-MX" sz="1400">
              <a:latin typeface="Averta" panose="00000500000000000000" pitchFamily="50" charset="0"/>
              <a:cs typeface="Arial" panose="020B0604020202020204" pitchFamily="34" charset="0"/>
            </a:rPr>
            <a:t>Responsable de la Tesorería con fundamento en el artículo Primero del Acuerdo del Secretario de Administración y Finanzas por el que se delegan facultades al Titular de la Subsecretaría de Administración y Finanzas, publicado en el POE el 15 de julio de 2024</a:t>
          </a:r>
        </a:p>
      </xdr:txBody>
    </xdr:sp>
    <xdr:clientData/>
  </xdr:twoCellAnchor>
  <xdr:twoCellAnchor>
    <xdr:from>
      <xdr:col>0</xdr:col>
      <xdr:colOff>6517821</xdr:colOff>
      <xdr:row>77</xdr:row>
      <xdr:rowOff>176893</xdr:rowOff>
    </xdr:from>
    <xdr:to>
      <xdr:col>3</xdr:col>
      <xdr:colOff>1047748</xdr:colOff>
      <xdr:row>77</xdr:row>
      <xdr:rowOff>181005</xdr:rowOff>
    </xdr:to>
    <xdr:cxnSp macro="">
      <xdr:nvCxnSpPr>
        <xdr:cNvPr id="7" name="Conector recto 6">
          <a:extLst>
            <a:ext uri="{FF2B5EF4-FFF2-40B4-BE49-F238E27FC236}">
              <a16:creationId xmlns:a16="http://schemas.microsoft.com/office/drawing/2014/main" id="{3BBB4D07-34CF-49A0-8B55-B83D5751FDA9}"/>
            </a:ext>
          </a:extLst>
        </xdr:cNvPr>
        <xdr:cNvCxnSpPr/>
      </xdr:nvCxnSpPr>
      <xdr:spPr>
        <a:xfrm>
          <a:off x="6517821" y="15593786"/>
          <a:ext cx="4612820" cy="41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38100</xdr:colOff>
      <xdr:row>2</xdr:row>
      <xdr:rowOff>76200</xdr:rowOff>
    </xdr:from>
    <xdr:ext cx="517935" cy="810939"/>
    <xdr:pic>
      <xdr:nvPicPr>
        <xdr:cNvPr id="2" name="Imagen 1">
          <a:extLst>
            <a:ext uri="{FF2B5EF4-FFF2-40B4-BE49-F238E27FC236}">
              <a16:creationId xmlns:a16="http://schemas.microsoft.com/office/drawing/2014/main" id="{E9157B55-7780-40BB-AF7F-FAA0D8015BA8}"/>
            </a:ext>
          </a:extLst>
        </xdr:cNvPr>
        <xdr:cNvPicPr>
          <a:picLocks noChangeAspect="1"/>
        </xdr:cNvPicPr>
      </xdr:nvPicPr>
      <xdr:blipFill>
        <a:blip xmlns:r="http://schemas.openxmlformats.org/officeDocument/2006/relationships" r:embed="rId1"/>
        <a:stretch>
          <a:fillRect/>
        </a:stretch>
      </xdr:blipFill>
      <xdr:spPr>
        <a:xfrm>
          <a:off x="38100" y="276225"/>
          <a:ext cx="517935" cy="810939"/>
        </a:xfrm>
        <a:prstGeom prst="rect">
          <a:avLst/>
        </a:prstGeom>
      </xdr:spPr>
    </xdr:pic>
    <xdr:clientData/>
  </xdr:oneCellAnchor>
  <xdr:oneCellAnchor>
    <xdr:from>
      <xdr:col>17</xdr:col>
      <xdr:colOff>523875</xdr:colOff>
      <xdr:row>2</xdr:row>
      <xdr:rowOff>76200</xdr:rowOff>
    </xdr:from>
    <xdr:ext cx="1693333" cy="561041"/>
    <xdr:pic>
      <xdr:nvPicPr>
        <xdr:cNvPr id="3" name="Imagen 2">
          <a:extLst>
            <a:ext uri="{FF2B5EF4-FFF2-40B4-BE49-F238E27FC236}">
              <a16:creationId xmlns:a16="http://schemas.microsoft.com/office/drawing/2014/main" id="{21EE3214-950B-4C03-8598-0698719C593E}"/>
            </a:ext>
          </a:extLst>
        </xdr:cNvPr>
        <xdr:cNvPicPr>
          <a:picLocks noChangeAspect="1"/>
        </xdr:cNvPicPr>
      </xdr:nvPicPr>
      <xdr:blipFill>
        <a:blip xmlns:r="http://schemas.openxmlformats.org/officeDocument/2006/relationships" r:embed="rId2"/>
        <a:stretch>
          <a:fillRect/>
        </a:stretch>
      </xdr:blipFill>
      <xdr:spPr>
        <a:xfrm>
          <a:off x="9353550" y="276225"/>
          <a:ext cx="1693333" cy="56104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3</xdr:col>
      <xdr:colOff>549649</xdr:colOff>
      <xdr:row>0</xdr:row>
      <xdr:rowOff>224118</xdr:rowOff>
    </xdr:from>
    <xdr:to>
      <xdr:col>4</xdr:col>
      <xdr:colOff>302559</xdr:colOff>
      <xdr:row>1</xdr:row>
      <xdr:rowOff>1434353</xdr:rowOff>
    </xdr:to>
    <xdr:pic>
      <xdr:nvPicPr>
        <xdr:cNvPr id="2" name="Picture 1">
          <a:extLst>
            <a:ext uri="{FF2B5EF4-FFF2-40B4-BE49-F238E27FC236}">
              <a16:creationId xmlns:a16="http://schemas.microsoft.com/office/drawing/2014/main" id="{2945EF41-FA44-4926-93E9-CDC58E3A3218}"/>
            </a:ext>
          </a:extLst>
        </xdr:cNvPr>
        <xdr:cNvPicPr/>
      </xdr:nvPicPr>
      <xdr:blipFill>
        <a:blip xmlns:r="http://schemas.openxmlformats.org/officeDocument/2006/relationships" r:embed="rId1" cstate="print"/>
        <a:stretch>
          <a:fillRect/>
        </a:stretch>
      </xdr:blipFill>
      <xdr:spPr>
        <a:xfrm>
          <a:off x="2454649" y="224118"/>
          <a:ext cx="1772210" cy="1572185"/>
        </a:xfrm>
        <a:prstGeom prst="rect">
          <a:avLst/>
        </a:prstGeom>
      </xdr:spPr>
    </xdr:pic>
    <xdr:clientData/>
  </xdr:twoCellAnchor>
  <xdr:twoCellAnchor editAs="oneCell">
    <xdr:from>
      <xdr:col>9</xdr:col>
      <xdr:colOff>1008531</xdr:colOff>
      <xdr:row>1</xdr:row>
      <xdr:rowOff>16247</xdr:rowOff>
    </xdr:from>
    <xdr:to>
      <xdr:col>13</xdr:col>
      <xdr:colOff>56030</xdr:colOff>
      <xdr:row>1</xdr:row>
      <xdr:rowOff>1131793</xdr:rowOff>
    </xdr:to>
    <xdr:pic>
      <xdr:nvPicPr>
        <xdr:cNvPr id="3" name="Imagen" descr="Imagen">
          <a:extLst>
            <a:ext uri="{FF2B5EF4-FFF2-40B4-BE49-F238E27FC236}">
              <a16:creationId xmlns:a16="http://schemas.microsoft.com/office/drawing/2014/main" id="{B3952E9E-AFDC-4CDD-A443-3C244DFC09BF}"/>
            </a:ext>
          </a:extLst>
        </xdr:cNvPr>
        <xdr:cNvPicPr>
          <a:picLocks noChangeAspect="1"/>
        </xdr:cNvPicPr>
      </xdr:nvPicPr>
      <xdr:blipFill>
        <a:blip xmlns:r="http://schemas.openxmlformats.org/officeDocument/2006/relationships" r:embed="rId2">
          <a:extLst/>
        </a:blip>
        <a:stretch>
          <a:fillRect/>
        </a:stretch>
      </xdr:blipFill>
      <xdr:spPr>
        <a:xfrm>
          <a:off x="14353056" y="378197"/>
          <a:ext cx="2771774" cy="1115546"/>
        </a:xfrm>
        <a:prstGeom prst="rect">
          <a:avLst/>
        </a:prstGeom>
        <a:ln w="12700">
          <a:miter lim="400000"/>
        </a:ln>
      </xdr:spPr>
    </xdr:pic>
    <xdr:clientData/>
  </xdr:twoCellAnchor>
  <xdr:twoCellAnchor>
    <xdr:from>
      <xdr:col>2</xdr:col>
      <xdr:colOff>862853</xdr:colOff>
      <xdr:row>187</xdr:row>
      <xdr:rowOff>179294</xdr:rowOff>
    </xdr:from>
    <xdr:to>
      <xdr:col>6</xdr:col>
      <xdr:colOff>1155327</xdr:colOff>
      <xdr:row>192</xdr:row>
      <xdr:rowOff>122144</xdr:rowOff>
    </xdr:to>
    <xdr:sp macro="" textlink="">
      <xdr:nvSpPr>
        <xdr:cNvPr id="4" name="CuadroTexto 3">
          <a:extLst>
            <a:ext uri="{FF2B5EF4-FFF2-40B4-BE49-F238E27FC236}">
              <a16:creationId xmlns:a16="http://schemas.microsoft.com/office/drawing/2014/main" id="{556AB2F3-4F1D-4E88-8E96-8A611CEA482B}"/>
            </a:ext>
          </a:extLst>
        </xdr:cNvPr>
        <xdr:cNvSpPr txBox="1"/>
      </xdr:nvSpPr>
      <xdr:spPr>
        <a:xfrm>
          <a:off x="1091453" y="55424294"/>
          <a:ext cx="7864849"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__________________________________________________________________  </a:t>
          </a:r>
          <a:endParaRPr lang="es-MX" sz="1200" b="0" u="heavy" baseline="0">
            <a:latin typeface="Averta" panose="00000500000000000000" pitchFamily="2" charset="0"/>
          </a:endParaRPr>
        </a:p>
        <a:p>
          <a:pPr algn="ctr"/>
          <a:r>
            <a:rPr lang="es-MX" sz="2000" b="0">
              <a:solidFill>
                <a:schemeClr val="dk1"/>
              </a:solidFill>
              <a:effectLst/>
              <a:latin typeface="Arial" panose="020B0604020202020204" pitchFamily="34" charset="0"/>
              <a:ea typeface="+mn-ea"/>
              <a:cs typeface="Arial" panose="020B0604020202020204" pitchFamily="34" charset="0"/>
            </a:rPr>
            <a:t>Jezrael</a:t>
          </a:r>
          <a:r>
            <a:rPr lang="es-MX" sz="2000" b="0" baseline="0">
              <a:solidFill>
                <a:schemeClr val="dk1"/>
              </a:solidFill>
              <a:effectLst/>
              <a:latin typeface="Arial" panose="020B0604020202020204" pitchFamily="34" charset="0"/>
              <a:ea typeface="+mn-ea"/>
              <a:cs typeface="Arial" panose="020B0604020202020204" pitchFamily="34" charset="0"/>
            </a:rPr>
            <a:t> Isaac Larracilla Pérez</a:t>
          </a:r>
          <a:br>
            <a:rPr lang="es-MX" sz="2000" b="0" baseline="0">
              <a:solidFill>
                <a:schemeClr val="dk1"/>
              </a:solidFill>
              <a:effectLst/>
              <a:latin typeface="Arial" panose="020B0604020202020204" pitchFamily="34" charset="0"/>
              <a:ea typeface="+mn-ea"/>
              <a:cs typeface="Arial" panose="020B0604020202020204" pitchFamily="34" charset="0"/>
            </a:rPr>
          </a:br>
          <a:r>
            <a:rPr lang="es-MX" sz="2000" b="0">
              <a:solidFill>
                <a:schemeClr val="dk1"/>
              </a:solidFill>
              <a:effectLst/>
              <a:latin typeface="Arial" panose="020B0604020202020204" pitchFamily="34" charset="0"/>
              <a:ea typeface="+mn-ea"/>
              <a:cs typeface="Arial" panose="020B0604020202020204" pitchFamily="34" charset="0"/>
            </a:rPr>
            <a:t>Secretario</a:t>
          </a:r>
          <a:r>
            <a:rPr lang="es-MX" sz="2000" b="0" baseline="0">
              <a:solidFill>
                <a:schemeClr val="dk1"/>
              </a:solidFill>
              <a:effectLst/>
              <a:latin typeface="Arial" panose="020B0604020202020204" pitchFamily="34" charset="0"/>
              <a:ea typeface="+mn-ea"/>
              <a:cs typeface="Arial" panose="020B0604020202020204" pitchFamily="34" charset="0"/>
            </a:rPr>
            <a:t> de Administración y Finanzas</a:t>
          </a:r>
          <a:endParaRPr lang="es-MX" sz="2000" b="0">
            <a:latin typeface="Arial" panose="020B0604020202020204" pitchFamily="34" charset="0"/>
            <a:cs typeface="Arial" panose="020B0604020202020204" pitchFamily="34" charset="0"/>
          </a:endParaRPr>
        </a:p>
      </xdr:txBody>
    </xdr:sp>
    <xdr:clientData/>
  </xdr:twoCellAnchor>
  <xdr:twoCellAnchor>
    <xdr:from>
      <xdr:col>7</xdr:col>
      <xdr:colOff>1490382</xdr:colOff>
      <xdr:row>186</xdr:row>
      <xdr:rowOff>123263</xdr:rowOff>
    </xdr:from>
    <xdr:to>
      <xdr:col>14</xdr:col>
      <xdr:colOff>135031</xdr:colOff>
      <xdr:row>193</xdr:row>
      <xdr:rowOff>109656</xdr:rowOff>
    </xdr:to>
    <xdr:sp macro="" textlink="">
      <xdr:nvSpPr>
        <xdr:cNvPr id="5" name="CuadroTexto 4">
          <a:extLst>
            <a:ext uri="{FF2B5EF4-FFF2-40B4-BE49-F238E27FC236}">
              <a16:creationId xmlns:a16="http://schemas.microsoft.com/office/drawing/2014/main" id="{4CC7CB48-33F7-45DA-AE87-4709A5CF5CB3}"/>
            </a:ext>
          </a:extLst>
        </xdr:cNvPr>
        <xdr:cNvSpPr txBox="1"/>
      </xdr:nvSpPr>
      <xdr:spPr>
        <a:xfrm>
          <a:off x="11186832" y="55177763"/>
          <a:ext cx="6121774" cy="1319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__________________________________________________________________________________________</a:t>
          </a:r>
        </a:p>
        <a:p>
          <a:pPr algn="ctr"/>
          <a:r>
            <a:rPr lang="es-MX" sz="2000" b="0">
              <a:latin typeface="Arial" panose="020B0604020202020204" pitchFamily="34" charset="0"/>
              <a:cs typeface="Arial" panose="020B0604020202020204" pitchFamily="34" charset="0"/>
            </a:rPr>
            <a:t>C.P. Alicia de Fátima Crisanty Villarino</a:t>
          </a:r>
          <a:endParaRPr lang="es-MX" sz="2000" b="1" baseline="0">
            <a:latin typeface="Arial" panose="020B0604020202020204" pitchFamily="34" charset="0"/>
            <a:cs typeface="Arial" panose="020B0604020202020204" pitchFamily="34" charset="0"/>
          </a:endParaRPr>
        </a:p>
        <a:p>
          <a:pPr algn="ctr"/>
          <a:r>
            <a:rPr lang="es-MX" sz="2000" b="0" baseline="0">
              <a:latin typeface="Arial" panose="020B0604020202020204" pitchFamily="34" charset="0"/>
              <a:cs typeface="Arial" panose="020B0604020202020204" pitchFamily="34" charset="0"/>
            </a:rPr>
            <a:t>Subsecretaria de Programación y Presupuesto</a:t>
          </a:r>
          <a:endParaRPr lang="es-MX" sz="2000" b="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629563</xdr:colOff>
      <xdr:row>2</xdr:row>
      <xdr:rowOff>54450</xdr:rowOff>
    </xdr:from>
    <xdr:to>
      <xdr:col>3</xdr:col>
      <xdr:colOff>394241</xdr:colOff>
      <xdr:row>3</xdr:row>
      <xdr:rowOff>1609571</xdr:rowOff>
    </xdr:to>
    <xdr:pic>
      <xdr:nvPicPr>
        <xdr:cNvPr id="2" name="Picture 2">
          <a:extLst>
            <a:ext uri="{FF2B5EF4-FFF2-40B4-BE49-F238E27FC236}">
              <a16:creationId xmlns:a16="http://schemas.microsoft.com/office/drawing/2014/main" id="{A6368FC7-2EB7-4936-8E79-DB93DC45DEA4}"/>
            </a:ext>
          </a:extLst>
        </xdr:cNvPr>
        <xdr:cNvPicPr/>
      </xdr:nvPicPr>
      <xdr:blipFill>
        <a:blip xmlns:r="http://schemas.openxmlformats.org/officeDocument/2006/relationships" r:embed="rId1" cstate="print"/>
        <a:stretch>
          <a:fillRect/>
        </a:stretch>
      </xdr:blipFill>
      <xdr:spPr>
        <a:xfrm>
          <a:off x="2201188" y="83025"/>
          <a:ext cx="1964953" cy="1840871"/>
        </a:xfrm>
        <a:prstGeom prst="rect">
          <a:avLst/>
        </a:prstGeom>
      </xdr:spPr>
    </xdr:pic>
    <xdr:clientData/>
  </xdr:twoCellAnchor>
  <xdr:twoCellAnchor editAs="oneCell">
    <xdr:from>
      <xdr:col>9</xdr:col>
      <xdr:colOff>1087990</xdr:colOff>
      <xdr:row>3</xdr:row>
      <xdr:rowOff>209855</xdr:rowOff>
    </xdr:from>
    <xdr:to>
      <xdr:col>14</xdr:col>
      <xdr:colOff>463514</xdr:colOff>
      <xdr:row>3</xdr:row>
      <xdr:rowOff>1479176</xdr:rowOff>
    </xdr:to>
    <xdr:pic>
      <xdr:nvPicPr>
        <xdr:cNvPr id="3" name="Imagen" descr="Imagen">
          <a:extLst>
            <a:ext uri="{FF2B5EF4-FFF2-40B4-BE49-F238E27FC236}">
              <a16:creationId xmlns:a16="http://schemas.microsoft.com/office/drawing/2014/main" id="{BEC464CC-7C82-47F1-80A1-9C1E1A79E179}"/>
            </a:ext>
          </a:extLst>
        </xdr:cNvPr>
        <xdr:cNvPicPr>
          <a:picLocks noChangeAspect="1"/>
        </xdr:cNvPicPr>
      </xdr:nvPicPr>
      <xdr:blipFill>
        <a:blip xmlns:r="http://schemas.openxmlformats.org/officeDocument/2006/relationships" r:embed="rId2">
          <a:extLst/>
        </a:blip>
        <a:stretch>
          <a:fillRect/>
        </a:stretch>
      </xdr:blipFill>
      <xdr:spPr>
        <a:xfrm>
          <a:off x="13889590" y="524180"/>
          <a:ext cx="3395074" cy="1269321"/>
        </a:xfrm>
        <a:prstGeom prst="rect">
          <a:avLst/>
        </a:prstGeom>
        <a:ln w="12700">
          <a:miter lim="400000"/>
        </a:ln>
      </xdr:spPr>
    </xdr:pic>
    <xdr:clientData/>
  </xdr:twoCellAnchor>
  <xdr:twoCellAnchor>
    <xdr:from>
      <xdr:col>1</xdr:col>
      <xdr:colOff>896470</xdr:colOff>
      <xdr:row>93</xdr:row>
      <xdr:rowOff>22412</xdr:rowOff>
    </xdr:from>
    <xdr:to>
      <xdr:col>6</xdr:col>
      <xdr:colOff>1760444</xdr:colOff>
      <xdr:row>97</xdr:row>
      <xdr:rowOff>155762</xdr:rowOff>
    </xdr:to>
    <xdr:sp macro="" textlink="">
      <xdr:nvSpPr>
        <xdr:cNvPr id="4" name="CuadroTexto 3">
          <a:extLst>
            <a:ext uri="{FF2B5EF4-FFF2-40B4-BE49-F238E27FC236}">
              <a16:creationId xmlns:a16="http://schemas.microsoft.com/office/drawing/2014/main" id="{DBA0BEB1-1FA3-4413-B1E1-11B4F7CDE7E6}"/>
            </a:ext>
          </a:extLst>
        </xdr:cNvPr>
        <xdr:cNvSpPr txBox="1"/>
      </xdr:nvSpPr>
      <xdr:spPr>
        <a:xfrm>
          <a:off x="934570" y="26092337"/>
          <a:ext cx="7874374"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__________________________________________________________________  </a:t>
          </a:r>
          <a:endParaRPr lang="es-MX" sz="1200" b="0" u="heavy" baseline="0">
            <a:latin typeface="Averta" panose="00000500000000000000" pitchFamily="2" charset="0"/>
          </a:endParaRPr>
        </a:p>
        <a:p>
          <a:pPr algn="ctr"/>
          <a:r>
            <a:rPr lang="es-MX" sz="1900" b="0">
              <a:solidFill>
                <a:schemeClr val="dk1"/>
              </a:solidFill>
              <a:effectLst/>
              <a:latin typeface="Arial" panose="020B0604020202020204" pitchFamily="34" charset="0"/>
              <a:ea typeface="+mn-ea"/>
              <a:cs typeface="Arial" panose="020B0604020202020204" pitchFamily="34" charset="0"/>
            </a:rPr>
            <a:t>Jezrael</a:t>
          </a:r>
          <a:r>
            <a:rPr lang="es-MX" sz="1900" b="0" baseline="0">
              <a:solidFill>
                <a:schemeClr val="dk1"/>
              </a:solidFill>
              <a:effectLst/>
              <a:latin typeface="Arial" panose="020B0604020202020204" pitchFamily="34" charset="0"/>
              <a:ea typeface="+mn-ea"/>
              <a:cs typeface="Arial" panose="020B0604020202020204" pitchFamily="34" charset="0"/>
            </a:rPr>
            <a:t> Isaac Larracilla Pérez</a:t>
          </a:r>
          <a:br>
            <a:rPr lang="es-MX" sz="1900" b="0" baseline="0">
              <a:solidFill>
                <a:schemeClr val="dk1"/>
              </a:solidFill>
              <a:effectLst/>
              <a:latin typeface="Arial" panose="020B0604020202020204" pitchFamily="34" charset="0"/>
              <a:ea typeface="+mn-ea"/>
              <a:cs typeface="Arial" panose="020B0604020202020204" pitchFamily="34" charset="0"/>
            </a:rPr>
          </a:br>
          <a:r>
            <a:rPr lang="es-MX" sz="1900" b="0">
              <a:solidFill>
                <a:schemeClr val="dk1"/>
              </a:solidFill>
              <a:effectLst/>
              <a:latin typeface="Arial" panose="020B0604020202020204" pitchFamily="34" charset="0"/>
              <a:ea typeface="+mn-ea"/>
              <a:cs typeface="Arial" panose="020B0604020202020204" pitchFamily="34" charset="0"/>
            </a:rPr>
            <a:t>Secretario</a:t>
          </a:r>
          <a:r>
            <a:rPr lang="es-MX" sz="1900" b="0" baseline="0">
              <a:solidFill>
                <a:schemeClr val="dk1"/>
              </a:solidFill>
              <a:effectLst/>
              <a:latin typeface="Arial" panose="020B0604020202020204" pitchFamily="34" charset="0"/>
              <a:ea typeface="+mn-ea"/>
              <a:cs typeface="Arial" panose="020B0604020202020204" pitchFamily="34" charset="0"/>
            </a:rPr>
            <a:t> de Administración y Finanzas</a:t>
          </a:r>
          <a:endParaRPr lang="es-MX" sz="1900" b="0">
            <a:latin typeface="Arial" panose="020B0604020202020204" pitchFamily="34" charset="0"/>
            <a:cs typeface="Arial" panose="020B0604020202020204" pitchFamily="34" charset="0"/>
          </a:endParaRPr>
        </a:p>
      </xdr:txBody>
    </xdr:sp>
    <xdr:clientData/>
  </xdr:twoCellAnchor>
  <xdr:twoCellAnchor>
    <xdr:from>
      <xdr:col>7</xdr:col>
      <xdr:colOff>1725707</xdr:colOff>
      <xdr:row>92</xdr:row>
      <xdr:rowOff>33618</xdr:rowOff>
    </xdr:from>
    <xdr:to>
      <xdr:col>13</xdr:col>
      <xdr:colOff>562</xdr:colOff>
      <xdr:row>99</xdr:row>
      <xdr:rowOff>20011</xdr:rowOff>
    </xdr:to>
    <xdr:sp macro="" textlink="">
      <xdr:nvSpPr>
        <xdr:cNvPr id="5" name="CuadroTexto 4">
          <a:extLst>
            <a:ext uri="{FF2B5EF4-FFF2-40B4-BE49-F238E27FC236}">
              <a16:creationId xmlns:a16="http://schemas.microsoft.com/office/drawing/2014/main" id="{1351DCD8-C398-4E2C-8DB3-A3F2F59B129F}"/>
            </a:ext>
          </a:extLst>
        </xdr:cNvPr>
        <xdr:cNvSpPr txBox="1"/>
      </xdr:nvSpPr>
      <xdr:spPr>
        <a:xfrm>
          <a:off x="10783982" y="25913043"/>
          <a:ext cx="6009155" cy="1319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a:t>
          </a:r>
        </a:p>
        <a:p>
          <a:pPr algn="ctr"/>
          <a:r>
            <a:rPr lang="es-MX" sz="1900" b="0">
              <a:latin typeface="Arial" panose="020B0604020202020204" pitchFamily="34" charset="0"/>
              <a:cs typeface="Arial" panose="020B0604020202020204" pitchFamily="34" charset="0"/>
            </a:rPr>
            <a:t>C.P. Alicia de Fátima Crisanty Villarino</a:t>
          </a:r>
          <a:endParaRPr lang="es-MX" sz="1900" b="1" baseline="0">
            <a:latin typeface="Arial" panose="020B0604020202020204" pitchFamily="34" charset="0"/>
            <a:cs typeface="Arial" panose="020B0604020202020204" pitchFamily="34" charset="0"/>
          </a:endParaRPr>
        </a:p>
        <a:p>
          <a:pPr algn="ctr"/>
          <a:r>
            <a:rPr lang="es-MX" sz="1900" b="0" baseline="0">
              <a:latin typeface="Arial" panose="020B0604020202020204" pitchFamily="34" charset="0"/>
              <a:cs typeface="Arial" panose="020B0604020202020204" pitchFamily="34" charset="0"/>
            </a:rPr>
            <a:t>Subsecretaria de Programación y Presupuesto</a:t>
          </a:r>
          <a:endParaRPr lang="es-MX" sz="1900" b="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2304101</xdr:colOff>
      <xdr:row>3</xdr:row>
      <xdr:rowOff>126713</xdr:rowOff>
    </xdr:from>
    <xdr:to>
      <xdr:col>4</xdr:col>
      <xdr:colOff>78440</xdr:colOff>
      <xdr:row>3</xdr:row>
      <xdr:rowOff>1311090</xdr:rowOff>
    </xdr:to>
    <xdr:pic>
      <xdr:nvPicPr>
        <xdr:cNvPr id="2" name="Picture 2">
          <a:extLst>
            <a:ext uri="{FF2B5EF4-FFF2-40B4-BE49-F238E27FC236}">
              <a16:creationId xmlns:a16="http://schemas.microsoft.com/office/drawing/2014/main" id="{BF0CB43E-20BD-4E83-9768-AD0A451C4092}"/>
            </a:ext>
          </a:extLst>
        </xdr:cNvPr>
        <xdr:cNvPicPr/>
      </xdr:nvPicPr>
      <xdr:blipFill>
        <a:blip xmlns:r="http://schemas.openxmlformats.org/officeDocument/2006/relationships" r:embed="rId1" cstate="print"/>
        <a:stretch>
          <a:fillRect/>
        </a:stretch>
      </xdr:blipFill>
      <xdr:spPr>
        <a:xfrm>
          <a:off x="2608901" y="507713"/>
          <a:ext cx="1489089" cy="1184377"/>
        </a:xfrm>
        <a:prstGeom prst="rect">
          <a:avLst/>
        </a:prstGeom>
      </xdr:spPr>
    </xdr:pic>
    <xdr:clientData/>
  </xdr:twoCellAnchor>
  <xdr:twoCellAnchor editAs="oneCell">
    <xdr:from>
      <xdr:col>9</xdr:col>
      <xdr:colOff>1210236</xdr:colOff>
      <xdr:row>3</xdr:row>
      <xdr:rowOff>33616</xdr:rowOff>
    </xdr:from>
    <xdr:to>
      <xdr:col>14</xdr:col>
      <xdr:colOff>44826</xdr:colOff>
      <xdr:row>3</xdr:row>
      <xdr:rowOff>1075763</xdr:rowOff>
    </xdr:to>
    <xdr:pic>
      <xdr:nvPicPr>
        <xdr:cNvPr id="3" name="Imagen" descr="Imagen">
          <a:extLst>
            <a:ext uri="{FF2B5EF4-FFF2-40B4-BE49-F238E27FC236}">
              <a16:creationId xmlns:a16="http://schemas.microsoft.com/office/drawing/2014/main" id="{8E62586F-B3A6-426B-BE65-0068899FCB4D}"/>
            </a:ext>
          </a:extLst>
        </xdr:cNvPr>
        <xdr:cNvPicPr>
          <a:picLocks noChangeAspect="1"/>
        </xdr:cNvPicPr>
      </xdr:nvPicPr>
      <xdr:blipFill>
        <a:blip xmlns:r="http://schemas.openxmlformats.org/officeDocument/2006/relationships" r:embed="rId2">
          <a:extLst/>
        </a:blip>
        <a:stretch>
          <a:fillRect/>
        </a:stretch>
      </xdr:blipFill>
      <xdr:spPr>
        <a:xfrm>
          <a:off x="13554636" y="414616"/>
          <a:ext cx="2644590" cy="1042147"/>
        </a:xfrm>
        <a:prstGeom prst="rect">
          <a:avLst/>
        </a:prstGeom>
        <a:ln w="12700">
          <a:miter lim="400000"/>
        </a:ln>
      </xdr:spPr>
    </xdr:pic>
    <xdr:clientData/>
  </xdr:twoCellAnchor>
  <xdr:twoCellAnchor>
    <xdr:from>
      <xdr:col>2</xdr:col>
      <xdr:colOff>571500</xdr:colOff>
      <xdr:row>112</xdr:row>
      <xdr:rowOff>44823</xdr:rowOff>
    </xdr:from>
    <xdr:to>
      <xdr:col>7</xdr:col>
      <xdr:colOff>68356</xdr:colOff>
      <xdr:row>116</xdr:row>
      <xdr:rowOff>178173</xdr:rowOff>
    </xdr:to>
    <xdr:sp macro="" textlink="">
      <xdr:nvSpPr>
        <xdr:cNvPr id="4" name="CuadroTexto 3">
          <a:extLst>
            <a:ext uri="{FF2B5EF4-FFF2-40B4-BE49-F238E27FC236}">
              <a16:creationId xmlns:a16="http://schemas.microsoft.com/office/drawing/2014/main" id="{20D17280-3EDF-44A6-9561-C74592E91B32}"/>
            </a:ext>
          </a:extLst>
        </xdr:cNvPr>
        <xdr:cNvSpPr txBox="1"/>
      </xdr:nvSpPr>
      <xdr:spPr>
        <a:xfrm>
          <a:off x="876300" y="30362898"/>
          <a:ext cx="7850281"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_________________________________________________________________  </a:t>
          </a:r>
          <a:endParaRPr lang="es-MX" sz="1200" b="0" u="heavy" baseline="0">
            <a:latin typeface="Averta" panose="00000500000000000000" pitchFamily="2" charset="0"/>
          </a:endParaRPr>
        </a:p>
        <a:p>
          <a:pPr algn="ctr"/>
          <a:r>
            <a:rPr lang="es-MX" sz="1800" b="0">
              <a:solidFill>
                <a:schemeClr val="dk1"/>
              </a:solidFill>
              <a:effectLst/>
              <a:latin typeface="Arial" panose="020B0604020202020204" pitchFamily="34" charset="0"/>
              <a:ea typeface="+mn-ea"/>
              <a:cs typeface="Arial" panose="020B0604020202020204" pitchFamily="34" charset="0"/>
            </a:rPr>
            <a:t>Jezrael</a:t>
          </a:r>
          <a:r>
            <a:rPr lang="es-MX" sz="1800" b="0" baseline="0">
              <a:solidFill>
                <a:schemeClr val="dk1"/>
              </a:solidFill>
              <a:effectLst/>
              <a:latin typeface="Arial" panose="020B0604020202020204" pitchFamily="34" charset="0"/>
              <a:ea typeface="+mn-ea"/>
              <a:cs typeface="Arial" panose="020B0604020202020204" pitchFamily="34" charset="0"/>
            </a:rPr>
            <a:t> Isaac Larracilla Pérez</a:t>
          </a:r>
          <a:br>
            <a:rPr lang="es-MX" sz="1800" b="0" baseline="0">
              <a:solidFill>
                <a:schemeClr val="dk1"/>
              </a:solidFill>
              <a:effectLst/>
              <a:latin typeface="Arial" panose="020B0604020202020204" pitchFamily="34" charset="0"/>
              <a:ea typeface="+mn-ea"/>
              <a:cs typeface="Arial" panose="020B0604020202020204" pitchFamily="34" charset="0"/>
            </a:rPr>
          </a:br>
          <a:r>
            <a:rPr lang="es-MX" sz="1800" b="0">
              <a:solidFill>
                <a:schemeClr val="dk1"/>
              </a:solidFill>
              <a:effectLst/>
              <a:latin typeface="Arial" panose="020B0604020202020204" pitchFamily="34" charset="0"/>
              <a:ea typeface="+mn-ea"/>
              <a:cs typeface="Arial" panose="020B0604020202020204" pitchFamily="34" charset="0"/>
            </a:rPr>
            <a:t>Secretario</a:t>
          </a:r>
          <a:r>
            <a:rPr lang="es-MX" sz="1800" b="0" baseline="0">
              <a:solidFill>
                <a:schemeClr val="dk1"/>
              </a:solidFill>
              <a:effectLst/>
              <a:latin typeface="Arial" panose="020B0604020202020204" pitchFamily="34" charset="0"/>
              <a:ea typeface="+mn-ea"/>
              <a:cs typeface="Arial" panose="020B0604020202020204" pitchFamily="34" charset="0"/>
            </a:rPr>
            <a:t> de Administración y Finanzas</a:t>
          </a:r>
          <a:endParaRPr lang="es-MX" sz="1800" b="0">
            <a:latin typeface="Arial" panose="020B0604020202020204" pitchFamily="34" charset="0"/>
            <a:cs typeface="Arial" panose="020B0604020202020204" pitchFamily="34" charset="0"/>
          </a:endParaRPr>
        </a:p>
      </xdr:txBody>
    </xdr:sp>
    <xdr:clientData/>
  </xdr:twoCellAnchor>
  <xdr:twoCellAnchor>
    <xdr:from>
      <xdr:col>8</xdr:col>
      <xdr:colOff>156882</xdr:colOff>
      <xdr:row>111</xdr:row>
      <xdr:rowOff>67235</xdr:rowOff>
    </xdr:from>
    <xdr:to>
      <xdr:col>14</xdr:col>
      <xdr:colOff>437590</xdr:colOff>
      <xdr:row>118</xdr:row>
      <xdr:rowOff>53628</xdr:rowOff>
    </xdr:to>
    <xdr:sp macro="" textlink="">
      <xdr:nvSpPr>
        <xdr:cNvPr id="5" name="CuadroTexto 4">
          <a:extLst>
            <a:ext uri="{FF2B5EF4-FFF2-40B4-BE49-F238E27FC236}">
              <a16:creationId xmlns:a16="http://schemas.microsoft.com/office/drawing/2014/main" id="{DA2F60BD-ED3E-4F9E-993E-3C6DBA908107}"/>
            </a:ext>
          </a:extLst>
        </xdr:cNvPr>
        <xdr:cNvSpPr txBox="1"/>
      </xdr:nvSpPr>
      <xdr:spPr>
        <a:xfrm>
          <a:off x="10586757" y="30194810"/>
          <a:ext cx="6005233" cy="1319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________________________________________________________________________________________</a:t>
          </a:r>
        </a:p>
        <a:p>
          <a:pPr algn="ctr"/>
          <a:r>
            <a:rPr lang="es-MX" sz="1800" b="0">
              <a:latin typeface="Arial" panose="020B0604020202020204" pitchFamily="34" charset="0"/>
              <a:cs typeface="Arial" panose="020B0604020202020204" pitchFamily="34" charset="0"/>
            </a:rPr>
            <a:t>C.P. Alicia de Fátima Crisanty Villarino</a:t>
          </a:r>
          <a:endParaRPr lang="es-MX" sz="1800" b="1" baseline="0">
            <a:latin typeface="Arial" panose="020B0604020202020204" pitchFamily="34" charset="0"/>
            <a:cs typeface="Arial" panose="020B0604020202020204" pitchFamily="34" charset="0"/>
          </a:endParaRPr>
        </a:p>
        <a:p>
          <a:pPr algn="ctr"/>
          <a:r>
            <a:rPr lang="es-MX" sz="1800" b="0" baseline="0">
              <a:latin typeface="Arial" panose="020B0604020202020204" pitchFamily="34" charset="0"/>
              <a:cs typeface="Arial" panose="020B0604020202020204" pitchFamily="34" charset="0"/>
            </a:rPr>
            <a:t>Subsecretaria de Programación y Presupuesto</a:t>
          </a:r>
          <a:endParaRPr lang="es-MX" sz="1800" b="0">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1666875</xdr:colOff>
      <xdr:row>2</xdr:row>
      <xdr:rowOff>147527</xdr:rowOff>
    </xdr:from>
    <xdr:to>
      <xdr:col>1</xdr:col>
      <xdr:colOff>3643312</xdr:colOff>
      <xdr:row>7</xdr:row>
      <xdr:rowOff>333375</xdr:rowOff>
    </xdr:to>
    <xdr:pic>
      <xdr:nvPicPr>
        <xdr:cNvPr id="2" name="Picture 1">
          <a:extLst>
            <a:ext uri="{FF2B5EF4-FFF2-40B4-BE49-F238E27FC236}">
              <a16:creationId xmlns:a16="http://schemas.microsoft.com/office/drawing/2014/main" id="{BF3848D8-F95C-4337-AC30-30D6F23C1A5C}"/>
            </a:ext>
          </a:extLst>
        </xdr:cNvPr>
        <xdr:cNvPicPr/>
      </xdr:nvPicPr>
      <xdr:blipFill rotWithShape="1">
        <a:blip xmlns:r="http://schemas.openxmlformats.org/officeDocument/2006/relationships" r:embed="rId1" cstate="print"/>
        <a:srcRect l="5036" r="28057"/>
        <a:stretch/>
      </xdr:blipFill>
      <xdr:spPr>
        <a:xfrm>
          <a:off x="2981325" y="871427"/>
          <a:ext cx="1976437" cy="2424223"/>
        </a:xfrm>
        <a:prstGeom prst="rect">
          <a:avLst/>
        </a:prstGeom>
      </xdr:spPr>
    </xdr:pic>
    <xdr:clientData/>
  </xdr:twoCellAnchor>
  <xdr:twoCellAnchor editAs="oneCell">
    <xdr:from>
      <xdr:col>6</xdr:col>
      <xdr:colOff>309563</xdr:colOff>
      <xdr:row>3</xdr:row>
      <xdr:rowOff>61711</xdr:rowOff>
    </xdr:from>
    <xdr:to>
      <xdr:col>7</xdr:col>
      <xdr:colOff>2136631</xdr:colOff>
      <xdr:row>6</xdr:row>
      <xdr:rowOff>381000</xdr:rowOff>
    </xdr:to>
    <xdr:pic>
      <xdr:nvPicPr>
        <xdr:cNvPr id="3" name="Imagen" descr="Imagen">
          <a:extLst>
            <a:ext uri="{FF2B5EF4-FFF2-40B4-BE49-F238E27FC236}">
              <a16:creationId xmlns:a16="http://schemas.microsoft.com/office/drawing/2014/main" id="{AC3BC16E-0028-4F83-825D-034F664D2E73}"/>
            </a:ext>
          </a:extLst>
        </xdr:cNvPr>
        <xdr:cNvPicPr>
          <a:picLocks noChangeAspect="1"/>
        </xdr:cNvPicPr>
      </xdr:nvPicPr>
      <xdr:blipFill>
        <a:blip xmlns:r="http://schemas.openxmlformats.org/officeDocument/2006/relationships" r:embed="rId2">
          <a:extLst/>
        </a:blip>
        <a:stretch>
          <a:fillRect/>
        </a:stretch>
      </xdr:blipFill>
      <xdr:spPr>
        <a:xfrm>
          <a:off x="22931438" y="928486"/>
          <a:ext cx="4998893" cy="1890914"/>
        </a:xfrm>
        <a:prstGeom prst="rect">
          <a:avLst/>
        </a:prstGeom>
        <a:ln w="12700">
          <a:miter lim="400000"/>
        </a:ln>
      </xdr:spPr>
    </xdr:pic>
    <xdr:clientData/>
  </xdr:twoCellAnchor>
  <xdr:twoCellAnchor>
    <xdr:from>
      <xdr:col>1</xdr:col>
      <xdr:colOff>435782</xdr:colOff>
      <xdr:row>104</xdr:row>
      <xdr:rowOff>99809</xdr:rowOff>
    </xdr:from>
    <xdr:to>
      <xdr:col>2</xdr:col>
      <xdr:colOff>1420090</xdr:colOff>
      <xdr:row>114</xdr:row>
      <xdr:rowOff>166687</xdr:rowOff>
    </xdr:to>
    <xdr:sp macro="" textlink="">
      <xdr:nvSpPr>
        <xdr:cNvPr id="4" name="CuadroTexto 3">
          <a:extLst>
            <a:ext uri="{FF2B5EF4-FFF2-40B4-BE49-F238E27FC236}">
              <a16:creationId xmlns:a16="http://schemas.microsoft.com/office/drawing/2014/main" id="{485F0AD5-47C5-4F59-BA8A-BA7504A7C231}"/>
            </a:ext>
          </a:extLst>
        </xdr:cNvPr>
        <xdr:cNvSpPr txBox="1"/>
      </xdr:nvSpPr>
      <xdr:spPr>
        <a:xfrm>
          <a:off x="1750232" y="37199684"/>
          <a:ext cx="9080558" cy="1971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__________________________________________________________________________________________________________________________________________</a:t>
          </a:r>
        </a:p>
        <a:p>
          <a:pPr algn="ctr"/>
          <a:r>
            <a:rPr lang="es-MX" sz="3100" b="0" i="0">
              <a:solidFill>
                <a:schemeClr val="dk1"/>
              </a:solidFill>
              <a:effectLst/>
              <a:latin typeface="Arial" panose="020B0604020202020204" pitchFamily="34" charset="0"/>
              <a:ea typeface="+mn-ea"/>
              <a:cs typeface="Arial" panose="020B0604020202020204" pitchFamily="34" charset="0"/>
            </a:rPr>
            <a:t>Jezrael Isaac Larracilla Pérez</a:t>
          </a:r>
          <a:br>
            <a:rPr lang="es-MX" sz="3100" b="0" i="0">
              <a:solidFill>
                <a:schemeClr val="dk1"/>
              </a:solidFill>
              <a:effectLst/>
              <a:latin typeface="Arial" panose="020B0604020202020204" pitchFamily="34" charset="0"/>
              <a:ea typeface="+mn-ea"/>
              <a:cs typeface="Arial" panose="020B0604020202020204" pitchFamily="34" charset="0"/>
            </a:rPr>
          </a:br>
          <a:r>
            <a:rPr lang="es-MX" sz="3100" b="0" baseline="0">
              <a:latin typeface="Arial" panose="020B0604020202020204" pitchFamily="34" charset="0"/>
              <a:cs typeface="Arial" panose="020B0604020202020204" pitchFamily="34" charset="0"/>
            </a:rPr>
            <a:t>Secretario de Administración y Finanzas</a:t>
          </a:r>
          <a:endParaRPr lang="es-MX" sz="3100" b="0">
            <a:latin typeface="Arial" panose="020B0604020202020204" pitchFamily="34" charset="0"/>
            <a:cs typeface="Arial" panose="020B0604020202020204" pitchFamily="34" charset="0"/>
          </a:endParaRPr>
        </a:p>
      </xdr:txBody>
    </xdr:sp>
    <xdr:clientData/>
  </xdr:twoCellAnchor>
  <xdr:twoCellAnchor>
    <xdr:from>
      <xdr:col>4</xdr:col>
      <xdr:colOff>165637</xdr:colOff>
      <xdr:row>104</xdr:row>
      <xdr:rowOff>40979</xdr:rowOff>
    </xdr:from>
    <xdr:to>
      <xdr:col>7</xdr:col>
      <xdr:colOff>1073726</xdr:colOff>
      <xdr:row>114</xdr:row>
      <xdr:rowOff>142875</xdr:rowOff>
    </xdr:to>
    <xdr:sp macro="" textlink="">
      <xdr:nvSpPr>
        <xdr:cNvPr id="5" name="CuadroTexto 4">
          <a:extLst>
            <a:ext uri="{FF2B5EF4-FFF2-40B4-BE49-F238E27FC236}">
              <a16:creationId xmlns:a16="http://schemas.microsoft.com/office/drawing/2014/main" id="{78D5E97D-72DA-42E2-976B-4A2A3A942174}"/>
            </a:ext>
          </a:extLst>
        </xdr:cNvPr>
        <xdr:cNvSpPr txBox="1"/>
      </xdr:nvSpPr>
      <xdr:spPr>
        <a:xfrm>
          <a:off x="16215262" y="37140854"/>
          <a:ext cx="10652164" cy="2006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____________________________________________________________________________________________________________________________________________</a:t>
          </a:r>
        </a:p>
        <a:p>
          <a:pPr algn="ctr"/>
          <a:r>
            <a:rPr lang="es-MX" sz="3100" b="0" i="0">
              <a:solidFill>
                <a:schemeClr val="dk1"/>
              </a:solidFill>
              <a:effectLst/>
              <a:latin typeface="Arial" panose="020B0604020202020204" pitchFamily="34" charset="0"/>
              <a:ea typeface="+mn-ea"/>
              <a:cs typeface="Arial" panose="020B0604020202020204" pitchFamily="34" charset="0"/>
            </a:rPr>
            <a:t>Mtro. Luis Ángel Hernández García</a:t>
          </a:r>
          <a:br>
            <a:rPr lang="es-MX" sz="3100" b="0" i="0">
              <a:solidFill>
                <a:schemeClr val="dk1"/>
              </a:solidFill>
              <a:effectLst/>
              <a:latin typeface="Arial" panose="020B0604020202020204" pitchFamily="34" charset="0"/>
              <a:ea typeface="+mn-ea"/>
              <a:cs typeface="Arial" panose="020B0604020202020204" pitchFamily="34" charset="0"/>
            </a:rPr>
          </a:br>
          <a:r>
            <a:rPr lang="es-MX" sz="3100" b="0" i="0">
              <a:solidFill>
                <a:schemeClr val="dk1"/>
              </a:solidFill>
              <a:effectLst/>
              <a:latin typeface="Arial" panose="020B0604020202020204" pitchFamily="34" charset="0"/>
              <a:ea typeface="+mn-ea"/>
              <a:cs typeface="Arial" panose="020B0604020202020204" pitchFamily="34" charset="0"/>
            </a:rPr>
            <a:t>Sub</a:t>
          </a:r>
          <a:r>
            <a:rPr lang="es-MX" sz="3100" b="0" baseline="0">
              <a:latin typeface="Arial" panose="020B0604020202020204" pitchFamily="34" charset="0"/>
              <a:cs typeface="Arial" panose="020B0604020202020204" pitchFamily="34" charset="0"/>
            </a:rPr>
            <a:t>Secretario de Administración y Finanzas</a:t>
          </a:r>
          <a:endParaRPr lang="es-MX" sz="31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nidades%20compartidas\Cr&#233;ditos%20y%20Fideicomisos\Reportes%20Trimestrales\2024\Cuenta%20P&#250;blica\Reporte%204T2024%20General%20%20C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cuments/NATALI/04%20LDF/4TO%20TRIMESTRE/LDF_4T_20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sheetName val="Anteproyectos"/>
      <sheetName val="Base de Datos"/>
      <sheetName val="BD BCC"/>
      <sheetName val="Instrucciones"/>
      <sheetName val="Valor Nominal SRPU"/>
      <sheetName val="Resumen"/>
      <sheetName val="Formato 01"/>
      <sheetName val="Formato 02"/>
      <sheetName val="Banobras 01"/>
      <sheetName val="CACECAM 01"/>
      <sheetName val="CACECAM 02"/>
      <sheetName val="CACECAM 03"/>
      <sheetName val="CACECAM 04"/>
      <sheetName val="Transp 01"/>
      <sheetName val="Transp 02"/>
      <sheetName val="Transp 03"/>
      <sheetName val="Transp 04"/>
      <sheetName val="LDF.- F2"/>
      <sheetName val="LDF.- F3"/>
    </sheetNames>
    <sheetDataSet>
      <sheetData sheetId="0"/>
      <sheetData sheetId="1"/>
      <sheetData sheetId="2"/>
      <sheetData sheetId="3"/>
      <sheetData sheetId="4"/>
      <sheetData sheetId="5"/>
      <sheetData sheetId="6">
        <row r="6">
          <cell r="I6">
            <v>2024</v>
          </cell>
        </row>
        <row r="8">
          <cell r="I8">
            <v>45566</v>
          </cell>
          <cell r="M8">
            <v>12</v>
          </cell>
        </row>
        <row r="9">
          <cell r="I9">
            <v>45657</v>
          </cell>
        </row>
      </sheetData>
      <sheetData sheetId="7">
        <row r="18">
          <cell r="G18">
            <v>410841618.93999982</v>
          </cell>
          <cell r="N18">
            <v>5515322.04</v>
          </cell>
          <cell r="O18">
            <v>11705340.75</v>
          </cell>
        </row>
        <row r="19">
          <cell r="G19">
            <v>136177412.29999998</v>
          </cell>
          <cell r="N19">
            <v>1693318.24</v>
          </cell>
          <cell r="O19">
            <v>3877279.63</v>
          </cell>
        </row>
        <row r="20">
          <cell r="G20">
            <v>85206648.680000052</v>
          </cell>
          <cell r="N20">
            <v>1059514.71</v>
          </cell>
          <cell r="O20">
            <v>2426023.4</v>
          </cell>
        </row>
        <row r="21">
          <cell r="G21">
            <v>720736513.82000017</v>
          </cell>
          <cell r="N21">
            <v>4681163.16</v>
          </cell>
          <cell r="O21">
            <v>20439703.43</v>
          </cell>
        </row>
        <row r="22">
          <cell r="G22">
            <v>730868090.81999993</v>
          </cell>
          <cell r="N22">
            <v>4469485.3099999996</v>
          </cell>
          <cell r="O22">
            <v>20927537.189999998</v>
          </cell>
        </row>
        <row r="34">
          <cell r="G34">
            <v>0</v>
          </cell>
          <cell r="N34">
            <v>0</v>
          </cell>
          <cell r="O34">
            <v>0</v>
          </cell>
        </row>
        <row r="45">
          <cell r="G45">
            <v>0</v>
          </cell>
        </row>
        <row r="48">
          <cell r="G48">
            <v>0</v>
          </cell>
          <cell r="N48">
            <v>1339535.8</v>
          </cell>
          <cell r="O48">
            <v>13730.12</v>
          </cell>
        </row>
        <row r="54">
          <cell r="G54">
            <v>90896226.49999997</v>
          </cell>
          <cell r="N54">
            <v>1309266.53</v>
          </cell>
          <cell r="O54">
            <v>2817137.7</v>
          </cell>
        </row>
        <row r="55">
          <cell r="G55">
            <v>122482523.75000003</v>
          </cell>
          <cell r="N55">
            <v>1764234.62</v>
          </cell>
          <cell r="O55">
            <v>3796088.6799999997</v>
          </cell>
        </row>
        <row r="60">
          <cell r="O60">
            <v>1786666.58</v>
          </cell>
        </row>
        <row r="61">
          <cell r="O61">
            <v>4207439.8899999997</v>
          </cell>
        </row>
        <row r="62">
          <cell r="O62">
            <v>1544412.1099999996</v>
          </cell>
        </row>
        <row r="63">
          <cell r="O63">
            <v>145241.69</v>
          </cell>
        </row>
        <row r="64">
          <cell r="O64">
            <v>2129081.11</v>
          </cell>
        </row>
      </sheetData>
      <sheetData sheetId="8">
        <row r="19">
          <cell r="F19">
            <v>431857277.08999991</v>
          </cell>
          <cell r="H19">
            <v>21015658.150000002</v>
          </cell>
          <cell r="K19">
            <v>49988951.569999978</v>
          </cell>
        </row>
        <row r="20">
          <cell r="F20">
            <v>142629655.14999992</v>
          </cell>
          <cell r="H20">
            <v>6452242.8499999996</v>
          </cell>
          <cell r="K20">
            <v>16604246.32</v>
          </cell>
        </row>
        <row r="21">
          <cell r="F21">
            <v>89243837.950000048</v>
          </cell>
          <cell r="H21">
            <v>4037189.2700000005</v>
          </cell>
          <cell r="K21">
            <v>10399051.98</v>
          </cell>
        </row>
        <row r="22">
          <cell r="F22">
            <v>738420441.36000025</v>
          </cell>
          <cell r="H22">
            <v>17683927.540000003</v>
          </cell>
          <cell r="K22">
            <v>86222639.13000004</v>
          </cell>
        </row>
        <row r="23">
          <cell r="F23">
            <v>747752367.53000009</v>
          </cell>
          <cell r="H23">
            <v>16884276.710000005</v>
          </cell>
          <cell r="K23">
            <v>87327096.080029607</v>
          </cell>
        </row>
        <row r="63">
          <cell r="K63">
            <v>7185933.7200000007</v>
          </cell>
        </row>
        <row r="64">
          <cell r="K64">
            <v>16968466.359999999</v>
          </cell>
        </row>
        <row r="65">
          <cell r="K65">
            <v>6194619.9900000002</v>
          </cell>
        </row>
        <row r="66">
          <cell r="K66">
            <v>584158.89999999991</v>
          </cell>
        </row>
        <row r="67">
          <cell r="K67">
            <v>8539720.9500000011</v>
          </cell>
        </row>
      </sheetData>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row r="8">
          <cell r="E8">
            <v>0</v>
          </cell>
          <cell r="G8">
            <v>0</v>
          </cell>
          <cell r="H8">
            <v>0</v>
          </cell>
          <cell r="I8">
            <v>0</v>
          </cell>
          <cell r="J8">
            <v>0</v>
          </cell>
          <cell r="K8">
            <v>0</v>
          </cell>
        </row>
        <row r="14">
          <cell r="E14">
            <v>0</v>
          </cell>
          <cell r="G14">
            <v>0</v>
          </cell>
          <cell r="H14">
            <v>0</v>
          </cell>
          <cell r="I14">
            <v>0</v>
          </cell>
          <cell r="J14">
            <v>0</v>
          </cell>
          <cell r="K14">
            <v>0</v>
          </cell>
        </row>
      </sheetData>
      <sheetData sheetId="3"/>
      <sheetData sheetId="4">
        <row r="41">
          <cell r="B41">
            <v>12560746811</v>
          </cell>
        </row>
      </sheetData>
      <sheetData sheetId="5">
        <row r="9">
          <cell r="B9">
            <v>12560746811</v>
          </cell>
        </row>
      </sheetData>
      <sheetData sheetId="6">
        <row r="9">
          <cell r="B9">
            <v>12560746811</v>
          </cell>
          <cell r="C9">
            <v>1214525037.4599998</v>
          </cell>
          <cell r="D9">
            <v>13775271848.460001</v>
          </cell>
          <cell r="E9">
            <v>12695869363.57</v>
          </cell>
          <cell r="F9">
            <v>12631498698.060001</v>
          </cell>
          <cell r="G9">
            <v>1079402484.8900001</v>
          </cell>
        </row>
        <row r="37">
          <cell r="B37">
            <v>12265972110</v>
          </cell>
          <cell r="C37">
            <v>2589482465.1300006</v>
          </cell>
          <cell r="D37">
            <v>14855454575.130001</v>
          </cell>
          <cell r="E37">
            <v>14767804136.67</v>
          </cell>
          <cell r="F37">
            <v>14765674667.68</v>
          </cell>
          <cell r="G37">
            <v>87650438.459999353</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B03B2-7FDB-43BC-9658-297250D9FD92}">
  <sheetPr>
    <pageSetUpPr fitToPage="1"/>
  </sheetPr>
  <dimension ref="A1:IU91"/>
  <sheetViews>
    <sheetView zoomScale="55" zoomScaleNormal="55" workbookViewId="0">
      <selection activeCell="D25" sqref="D25"/>
    </sheetView>
  </sheetViews>
  <sheetFormatPr baseColWidth="10" defaultColWidth="1.85546875" defaultRowHeight="15" zeroHeight="1"/>
  <cols>
    <col min="1" max="1" width="90.85546875" customWidth="1"/>
    <col min="2" max="3" width="20" style="23" customWidth="1"/>
    <col min="4" max="4" width="88.5703125" customWidth="1"/>
    <col min="5" max="6" width="20" style="23" customWidth="1"/>
    <col min="7" max="255" width="11.42578125" hidden="1" customWidth="1"/>
    <col min="257" max="257" width="90.85546875" customWidth="1"/>
    <col min="258" max="259" width="20" customWidth="1"/>
    <col min="260" max="260" width="94.42578125" customWidth="1"/>
    <col min="261" max="262" width="20" customWidth="1"/>
    <col min="263" max="511" width="0" hidden="1" customWidth="1"/>
    <col min="513" max="513" width="90.85546875" customWidth="1"/>
    <col min="514" max="515" width="20" customWidth="1"/>
    <col min="516" max="516" width="94.42578125" customWidth="1"/>
    <col min="517" max="518" width="20" customWidth="1"/>
    <col min="519" max="767" width="0" hidden="1" customWidth="1"/>
    <col min="769" max="769" width="90.85546875" customWidth="1"/>
    <col min="770" max="771" width="20" customWidth="1"/>
    <col min="772" max="772" width="94.42578125" customWidth="1"/>
    <col min="773" max="774" width="20" customWidth="1"/>
    <col min="775" max="1023" width="0" hidden="1" customWidth="1"/>
    <col min="1025" max="1025" width="90.85546875" customWidth="1"/>
    <col min="1026" max="1027" width="20" customWidth="1"/>
    <col min="1028" max="1028" width="94.42578125" customWidth="1"/>
    <col min="1029" max="1030" width="20" customWidth="1"/>
    <col min="1031" max="1279" width="0" hidden="1" customWidth="1"/>
    <col min="1281" max="1281" width="90.85546875" customWidth="1"/>
    <col min="1282" max="1283" width="20" customWidth="1"/>
    <col min="1284" max="1284" width="94.42578125" customWidth="1"/>
    <col min="1285" max="1286" width="20" customWidth="1"/>
    <col min="1287" max="1535" width="0" hidden="1" customWidth="1"/>
    <col min="1537" max="1537" width="90.85546875" customWidth="1"/>
    <col min="1538" max="1539" width="20" customWidth="1"/>
    <col min="1540" max="1540" width="94.42578125" customWidth="1"/>
    <col min="1541" max="1542" width="20" customWidth="1"/>
    <col min="1543" max="1791" width="0" hidden="1" customWidth="1"/>
    <col min="1793" max="1793" width="90.85546875" customWidth="1"/>
    <col min="1794" max="1795" width="20" customWidth="1"/>
    <col min="1796" max="1796" width="94.42578125" customWidth="1"/>
    <col min="1797" max="1798" width="20" customWidth="1"/>
    <col min="1799" max="2047" width="0" hidden="1" customWidth="1"/>
    <col min="2049" max="2049" width="90.85546875" customWidth="1"/>
    <col min="2050" max="2051" width="20" customWidth="1"/>
    <col min="2052" max="2052" width="94.42578125" customWidth="1"/>
    <col min="2053" max="2054" width="20" customWidth="1"/>
    <col min="2055" max="2303" width="0" hidden="1" customWidth="1"/>
    <col min="2305" max="2305" width="90.85546875" customWidth="1"/>
    <col min="2306" max="2307" width="20" customWidth="1"/>
    <col min="2308" max="2308" width="94.42578125" customWidth="1"/>
    <col min="2309" max="2310" width="20" customWidth="1"/>
    <col min="2311" max="2559" width="0" hidden="1" customWidth="1"/>
    <col min="2561" max="2561" width="90.85546875" customWidth="1"/>
    <col min="2562" max="2563" width="20" customWidth="1"/>
    <col min="2564" max="2564" width="94.42578125" customWidth="1"/>
    <col min="2565" max="2566" width="20" customWidth="1"/>
    <col min="2567" max="2815" width="0" hidden="1" customWidth="1"/>
    <col min="2817" max="2817" width="90.85546875" customWidth="1"/>
    <col min="2818" max="2819" width="20" customWidth="1"/>
    <col min="2820" max="2820" width="94.42578125" customWidth="1"/>
    <col min="2821" max="2822" width="20" customWidth="1"/>
    <col min="2823" max="3071" width="0" hidden="1" customWidth="1"/>
    <col min="3073" max="3073" width="90.85546875" customWidth="1"/>
    <col min="3074" max="3075" width="20" customWidth="1"/>
    <col min="3076" max="3076" width="94.42578125" customWidth="1"/>
    <col min="3077" max="3078" width="20" customWidth="1"/>
    <col min="3079" max="3327" width="0" hidden="1" customWidth="1"/>
    <col min="3329" max="3329" width="90.85546875" customWidth="1"/>
    <col min="3330" max="3331" width="20" customWidth="1"/>
    <col min="3332" max="3332" width="94.42578125" customWidth="1"/>
    <col min="3333" max="3334" width="20" customWidth="1"/>
    <col min="3335" max="3583" width="0" hidden="1" customWidth="1"/>
    <col min="3585" max="3585" width="90.85546875" customWidth="1"/>
    <col min="3586" max="3587" width="20" customWidth="1"/>
    <col min="3588" max="3588" width="94.42578125" customWidth="1"/>
    <col min="3589" max="3590" width="20" customWidth="1"/>
    <col min="3591" max="3839" width="0" hidden="1" customWidth="1"/>
    <col min="3841" max="3841" width="90.85546875" customWidth="1"/>
    <col min="3842" max="3843" width="20" customWidth="1"/>
    <col min="3844" max="3844" width="94.42578125" customWidth="1"/>
    <col min="3845" max="3846" width="20" customWidth="1"/>
    <col min="3847" max="4095" width="0" hidden="1" customWidth="1"/>
    <col min="4097" max="4097" width="90.85546875" customWidth="1"/>
    <col min="4098" max="4099" width="20" customWidth="1"/>
    <col min="4100" max="4100" width="94.42578125" customWidth="1"/>
    <col min="4101" max="4102" width="20" customWidth="1"/>
    <col min="4103" max="4351" width="0" hidden="1" customWidth="1"/>
    <col min="4353" max="4353" width="90.85546875" customWidth="1"/>
    <col min="4354" max="4355" width="20" customWidth="1"/>
    <col min="4356" max="4356" width="94.42578125" customWidth="1"/>
    <col min="4357" max="4358" width="20" customWidth="1"/>
    <col min="4359" max="4607" width="0" hidden="1" customWidth="1"/>
    <col min="4609" max="4609" width="90.85546875" customWidth="1"/>
    <col min="4610" max="4611" width="20" customWidth="1"/>
    <col min="4612" max="4612" width="94.42578125" customWidth="1"/>
    <col min="4613" max="4614" width="20" customWidth="1"/>
    <col min="4615" max="4863" width="0" hidden="1" customWidth="1"/>
    <col min="4865" max="4865" width="90.85546875" customWidth="1"/>
    <col min="4866" max="4867" width="20" customWidth="1"/>
    <col min="4868" max="4868" width="94.42578125" customWidth="1"/>
    <col min="4869" max="4870" width="20" customWidth="1"/>
    <col min="4871" max="5119" width="0" hidden="1" customWidth="1"/>
    <col min="5121" max="5121" width="90.85546875" customWidth="1"/>
    <col min="5122" max="5123" width="20" customWidth="1"/>
    <col min="5124" max="5124" width="94.42578125" customWidth="1"/>
    <col min="5125" max="5126" width="20" customWidth="1"/>
    <col min="5127" max="5375" width="0" hidden="1" customWidth="1"/>
    <col min="5377" max="5377" width="90.85546875" customWidth="1"/>
    <col min="5378" max="5379" width="20" customWidth="1"/>
    <col min="5380" max="5380" width="94.42578125" customWidth="1"/>
    <col min="5381" max="5382" width="20" customWidth="1"/>
    <col min="5383" max="5631" width="0" hidden="1" customWidth="1"/>
    <col min="5633" max="5633" width="90.85546875" customWidth="1"/>
    <col min="5634" max="5635" width="20" customWidth="1"/>
    <col min="5636" max="5636" width="94.42578125" customWidth="1"/>
    <col min="5637" max="5638" width="20" customWidth="1"/>
    <col min="5639" max="5887" width="0" hidden="1" customWidth="1"/>
    <col min="5889" max="5889" width="90.85546875" customWidth="1"/>
    <col min="5890" max="5891" width="20" customWidth="1"/>
    <col min="5892" max="5892" width="94.42578125" customWidth="1"/>
    <col min="5893" max="5894" width="20" customWidth="1"/>
    <col min="5895" max="6143" width="0" hidden="1" customWidth="1"/>
    <col min="6145" max="6145" width="90.85546875" customWidth="1"/>
    <col min="6146" max="6147" width="20" customWidth="1"/>
    <col min="6148" max="6148" width="94.42578125" customWidth="1"/>
    <col min="6149" max="6150" width="20" customWidth="1"/>
    <col min="6151" max="6399" width="0" hidden="1" customWidth="1"/>
    <col min="6401" max="6401" width="90.85546875" customWidth="1"/>
    <col min="6402" max="6403" width="20" customWidth="1"/>
    <col min="6404" max="6404" width="94.42578125" customWidth="1"/>
    <col min="6405" max="6406" width="20" customWidth="1"/>
    <col min="6407" max="6655" width="0" hidden="1" customWidth="1"/>
    <col min="6657" max="6657" width="90.85546875" customWidth="1"/>
    <col min="6658" max="6659" width="20" customWidth="1"/>
    <col min="6660" max="6660" width="94.42578125" customWidth="1"/>
    <col min="6661" max="6662" width="20" customWidth="1"/>
    <col min="6663" max="6911" width="0" hidden="1" customWidth="1"/>
    <col min="6913" max="6913" width="90.85546875" customWidth="1"/>
    <col min="6914" max="6915" width="20" customWidth="1"/>
    <col min="6916" max="6916" width="94.42578125" customWidth="1"/>
    <col min="6917" max="6918" width="20" customWidth="1"/>
    <col min="6919" max="7167" width="0" hidden="1" customWidth="1"/>
    <col min="7169" max="7169" width="90.85546875" customWidth="1"/>
    <col min="7170" max="7171" width="20" customWidth="1"/>
    <col min="7172" max="7172" width="94.42578125" customWidth="1"/>
    <col min="7173" max="7174" width="20" customWidth="1"/>
    <col min="7175" max="7423" width="0" hidden="1" customWidth="1"/>
    <col min="7425" max="7425" width="90.85546875" customWidth="1"/>
    <col min="7426" max="7427" width="20" customWidth="1"/>
    <col min="7428" max="7428" width="94.42578125" customWidth="1"/>
    <col min="7429" max="7430" width="20" customWidth="1"/>
    <col min="7431" max="7679" width="0" hidden="1" customWidth="1"/>
    <col min="7681" max="7681" width="90.85546875" customWidth="1"/>
    <col min="7682" max="7683" width="20" customWidth="1"/>
    <col min="7684" max="7684" width="94.42578125" customWidth="1"/>
    <col min="7685" max="7686" width="20" customWidth="1"/>
    <col min="7687" max="7935" width="0" hidden="1" customWidth="1"/>
    <col min="7937" max="7937" width="90.85546875" customWidth="1"/>
    <col min="7938" max="7939" width="20" customWidth="1"/>
    <col min="7940" max="7940" width="94.42578125" customWidth="1"/>
    <col min="7941" max="7942" width="20" customWidth="1"/>
    <col min="7943" max="8191" width="0" hidden="1" customWidth="1"/>
    <col min="8193" max="8193" width="90.85546875" customWidth="1"/>
    <col min="8194" max="8195" width="20" customWidth="1"/>
    <col min="8196" max="8196" width="94.42578125" customWidth="1"/>
    <col min="8197" max="8198" width="20" customWidth="1"/>
    <col min="8199" max="8447" width="0" hidden="1" customWidth="1"/>
    <col min="8449" max="8449" width="90.85546875" customWidth="1"/>
    <col min="8450" max="8451" width="20" customWidth="1"/>
    <col min="8452" max="8452" width="94.42578125" customWidth="1"/>
    <col min="8453" max="8454" width="20" customWidth="1"/>
    <col min="8455" max="8703" width="0" hidden="1" customWidth="1"/>
    <col min="8705" max="8705" width="90.85546875" customWidth="1"/>
    <col min="8706" max="8707" width="20" customWidth="1"/>
    <col min="8708" max="8708" width="94.42578125" customWidth="1"/>
    <col min="8709" max="8710" width="20" customWidth="1"/>
    <col min="8711" max="8959" width="0" hidden="1" customWidth="1"/>
    <col min="8961" max="8961" width="90.85546875" customWidth="1"/>
    <col min="8962" max="8963" width="20" customWidth="1"/>
    <col min="8964" max="8964" width="94.42578125" customWidth="1"/>
    <col min="8965" max="8966" width="20" customWidth="1"/>
    <col min="8967" max="9215" width="0" hidden="1" customWidth="1"/>
    <col min="9217" max="9217" width="90.85546875" customWidth="1"/>
    <col min="9218" max="9219" width="20" customWidth="1"/>
    <col min="9220" max="9220" width="94.42578125" customWidth="1"/>
    <col min="9221" max="9222" width="20" customWidth="1"/>
    <col min="9223" max="9471" width="0" hidden="1" customWidth="1"/>
    <col min="9473" max="9473" width="90.85546875" customWidth="1"/>
    <col min="9474" max="9475" width="20" customWidth="1"/>
    <col min="9476" max="9476" width="94.42578125" customWidth="1"/>
    <col min="9477" max="9478" width="20" customWidth="1"/>
    <col min="9479" max="9727" width="0" hidden="1" customWidth="1"/>
    <col min="9729" max="9729" width="90.85546875" customWidth="1"/>
    <col min="9730" max="9731" width="20" customWidth="1"/>
    <col min="9732" max="9732" width="94.42578125" customWidth="1"/>
    <col min="9733" max="9734" width="20" customWidth="1"/>
    <col min="9735" max="9983" width="0" hidden="1" customWidth="1"/>
    <col min="9985" max="9985" width="90.85546875" customWidth="1"/>
    <col min="9986" max="9987" width="20" customWidth="1"/>
    <col min="9988" max="9988" width="94.42578125" customWidth="1"/>
    <col min="9989" max="9990" width="20" customWidth="1"/>
    <col min="9991" max="10239" width="0" hidden="1" customWidth="1"/>
    <col min="10241" max="10241" width="90.85546875" customWidth="1"/>
    <col min="10242" max="10243" width="20" customWidth="1"/>
    <col min="10244" max="10244" width="94.42578125" customWidth="1"/>
    <col min="10245" max="10246" width="20" customWidth="1"/>
    <col min="10247" max="10495" width="0" hidden="1" customWidth="1"/>
    <col min="10497" max="10497" width="90.85546875" customWidth="1"/>
    <col min="10498" max="10499" width="20" customWidth="1"/>
    <col min="10500" max="10500" width="94.42578125" customWidth="1"/>
    <col min="10501" max="10502" width="20" customWidth="1"/>
    <col min="10503" max="10751" width="0" hidden="1" customWidth="1"/>
    <col min="10753" max="10753" width="90.85546875" customWidth="1"/>
    <col min="10754" max="10755" width="20" customWidth="1"/>
    <col min="10756" max="10756" width="94.42578125" customWidth="1"/>
    <col min="10757" max="10758" width="20" customWidth="1"/>
    <col min="10759" max="11007" width="0" hidden="1" customWidth="1"/>
    <col min="11009" max="11009" width="90.85546875" customWidth="1"/>
    <col min="11010" max="11011" width="20" customWidth="1"/>
    <col min="11012" max="11012" width="94.42578125" customWidth="1"/>
    <col min="11013" max="11014" width="20" customWidth="1"/>
    <col min="11015" max="11263" width="0" hidden="1" customWidth="1"/>
    <col min="11265" max="11265" width="90.85546875" customWidth="1"/>
    <col min="11266" max="11267" width="20" customWidth="1"/>
    <col min="11268" max="11268" width="94.42578125" customWidth="1"/>
    <col min="11269" max="11270" width="20" customWidth="1"/>
    <col min="11271" max="11519" width="0" hidden="1" customWidth="1"/>
    <col min="11521" max="11521" width="90.85546875" customWidth="1"/>
    <col min="11522" max="11523" width="20" customWidth="1"/>
    <col min="11524" max="11524" width="94.42578125" customWidth="1"/>
    <col min="11525" max="11526" width="20" customWidth="1"/>
    <col min="11527" max="11775" width="0" hidden="1" customWidth="1"/>
    <col min="11777" max="11777" width="90.85546875" customWidth="1"/>
    <col min="11778" max="11779" width="20" customWidth="1"/>
    <col min="11780" max="11780" width="94.42578125" customWidth="1"/>
    <col min="11781" max="11782" width="20" customWidth="1"/>
    <col min="11783" max="12031" width="0" hidden="1" customWidth="1"/>
    <col min="12033" max="12033" width="90.85546875" customWidth="1"/>
    <col min="12034" max="12035" width="20" customWidth="1"/>
    <col min="12036" max="12036" width="94.42578125" customWidth="1"/>
    <col min="12037" max="12038" width="20" customWidth="1"/>
    <col min="12039" max="12287" width="0" hidden="1" customWidth="1"/>
    <col min="12289" max="12289" width="90.85546875" customWidth="1"/>
    <col min="12290" max="12291" width="20" customWidth="1"/>
    <col min="12292" max="12292" width="94.42578125" customWidth="1"/>
    <col min="12293" max="12294" width="20" customWidth="1"/>
    <col min="12295" max="12543" width="0" hidden="1" customWidth="1"/>
    <col min="12545" max="12545" width="90.85546875" customWidth="1"/>
    <col min="12546" max="12547" width="20" customWidth="1"/>
    <col min="12548" max="12548" width="94.42578125" customWidth="1"/>
    <col min="12549" max="12550" width="20" customWidth="1"/>
    <col min="12551" max="12799" width="0" hidden="1" customWidth="1"/>
    <col min="12801" max="12801" width="90.85546875" customWidth="1"/>
    <col min="12802" max="12803" width="20" customWidth="1"/>
    <col min="12804" max="12804" width="94.42578125" customWidth="1"/>
    <col min="12805" max="12806" width="20" customWidth="1"/>
    <col min="12807" max="13055" width="0" hidden="1" customWidth="1"/>
    <col min="13057" max="13057" width="90.85546875" customWidth="1"/>
    <col min="13058" max="13059" width="20" customWidth="1"/>
    <col min="13060" max="13060" width="94.42578125" customWidth="1"/>
    <col min="13061" max="13062" width="20" customWidth="1"/>
    <col min="13063" max="13311" width="0" hidden="1" customWidth="1"/>
    <col min="13313" max="13313" width="90.85546875" customWidth="1"/>
    <col min="13314" max="13315" width="20" customWidth="1"/>
    <col min="13316" max="13316" width="94.42578125" customWidth="1"/>
    <col min="13317" max="13318" width="20" customWidth="1"/>
    <col min="13319" max="13567" width="0" hidden="1" customWidth="1"/>
    <col min="13569" max="13569" width="90.85546875" customWidth="1"/>
    <col min="13570" max="13571" width="20" customWidth="1"/>
    <col min="13572" max="13572" width="94.42578125" customWidth="1"/>
    <col min="13573" max="13574" width="20" customWidth="1"/>
    <col min="13575" max="13823" width="0" hidden="1" customWidth="1"/>
    <col min="13825" max="13825" width="90.85546875" customWidth="1"/>
    <col min="13826" max="13827" width="20" customWidth="1"/>
    <col min="13828" max="13828" width="94.42578125" customWidth="1"/>
    <col min="13829" max="13830" width="20" customWidth="1"/>
    <col min="13831" max="14079" width="0" hidden="1" customWidth="1"/>
    <col min="14081" max="14081" width="90.85546875" customWidth="1"/>
    <col min="14082" max="14083" width="20" customWidth="1"/>
    <col min="14084" max="14084" width="94.42578125" customWidth="1"/>
    <col min="14085" max="14086" width="20" customWidth="1"/>
    <col min="14087" max="14335" width="0" hidden="1" customWidth="1"/>
    <col min="14337" max="14337" width="90.85546875" customWidth="1"/>
    <col min="14338" max="14339" width="20" customWidth="1"/>
    <col min="14340" max="14340" width="94.42578125" customWidth="1"/>
    <col min="14341" max="14342" width="20" customWidth="1"/>
    <col min="14343" max="14591" width="0" hidden="1" customWidth="1"/>
    <col min="14593" max="14593" width="90.85546875" customWidth="1"/>
    <col min="14594" max="14595" width="20" customWidth="1"/>
    <col min="14596" max="14596" width="94.42578125" customWidth="1"/>
    <col min="14597" max="14598" width="20" customWidth="1"/>
    <col min="14599" max="14847" width="0" hidden="1" customWidth="1"/>
    <col min="14849" max="14849" width="90.85546875" customWidth="1"/>
    <col min="14850" max="14851" width="20" customWidth="1"/>
    <col min="14852" max="14852" width="94.42578125" customWidth="1"/>
    <col min="14853" max="14854" width="20" customWidth="1"/>
    <col min="14855" max="15103" width="0" hidden="1" customWidth="1"/>
    <col min="15105" max="15105" width="90.85546875" customWidth="1"/>
    <col min="15106" max="15107" width="20" customWidth="1"/>
    <col min="15108" max="15108" width="94.42578125" customWidth="1"/>
    <col min="15109" max="15110" width="20" customWidth="1"/>
    <col min="15111" max="15359" width="0" hidden="1" customWidth="1"/>
    <col min="15361" max="15361" width="90.85546875" customWidth="1"/>
    <col min="15362" max="15363" width="20" customWidth="1"/>
    <col min="15364" max="15364" width="94.42578125" customWidth="1"/>
    <col min="15365" max="15366" width="20" customWidth="1"/>
    <col min="15367" max="15615" width="0" hidden="1" customWidth="1"/>
    <col min="15617" max="15617" width="90.85546875" customWidth="1"/>
    <col min="15618" max="15619" width="20" customWidth="1"/>
    <col min="15620" max="15620" width="94.42578125" customWidth="1"/>
    <col min="15621" max="15622" width="20" customWidth="1"/>
    <col min="15623" max="15871" width="0" hidden="1" customWidth="1"/>
    <col min="15873" max="15873" width="90.85546875" customWidth="1"/>
    <col min="15874" max="15875" width="20" customWidth="1"/>
    <col min="15876" max="15876" width="94.42578125" customWidth="1"/>
    <col min="15877" max="15878" width="20" customWidth="1"/>
    <col min="15879" max="16127" width="0" hidden="1" customWidth="1"/>
    <col min="16129" max="16129" width="90.85546875" customWidth="1"/>
    <col min="16130" max="16131" width="20" customWidth="1"/>
    <col min="16132" max="16132" width="94.42578125" customWidth="1"/>
    <col min="16133" max="16134" width="20" customWidth="1"/>
    <col min="16135" max="16383" width="0" hidden="1" customWidth="1"/>
  </cols>
  <sheetData>
    <row r="1" spans="1:6" ht="6" customHeight="1">
      <c r="A1" s="289"/>
      <c r="B1" s="289"/>
      <c r="C1" s="289"/>
      <c r="D1" s="289"/>
      <c r="E1" s="289"/>
      <c r="F1" s="289"/>
    </row>
    <row r="2" spans="1:6">
      <c r="A2" s="290" t="s">
        <v>165</v>
      </c>
      <c r="B2" s="290"/>
      <c r="C2" s="290"/>
      <c r="D2" s="290"/>
      <c r="E2" s="290"/>
      <c r="F2" s="290"/>
    </row>
    <row r="3" spans="1:6">
      <c r="A3" s="290" t="s">
        <v>154</v>
      </c>
      <c r="B3" s="290"/>
      <c r="C3" s="290"/>
      <c r="D3" s="290"/>
      <c r="E3" s="290"/>
      <c r="F3" s="290"/>
    </row>
    <row r="4" spans="1:6">
      <c r="A4" s="291" t="s">
        <v>0</v>
      </c>
      <c r="B4" s="291"/>
      <c r="C4" s="291"/>
      <c r="D4" s="291"/>
      <c r="E4" s="291"/>
      <c r="F4" s="291"/>
    </row>
    <row r="5" spans="1:6">
      <c r="A5" s="290" t="s">
        <v>161</v>
      </c>
      <c r="B5" s="290"/>
      <c r="C5" s="290"/>
      <c r="D5" s="290"/>
      <c r="E5" s="290"/>
      <c r="F5" s="290"/>
    </row>
    <row r="6" spans="1:6">
      <c r="A6" s="291" t="s">
        <v>1</v>
      </c>
      <c r="B6" s="291"/>
      <c r="C6" s="291"/>
      <c r="D6" s="291"/>
      <c r="E6" s="291"/>
      <c r="F6" s="291"/>
    </row>
    <row r="7" spans="1:6" ht="30">
      <c r="A7" s="54" t="s">
        <v>153</v>
      </c>
      <c r="B7" s="57" t="s">
        <v>162</v>
      </c>
      <c r="C7" s="55" t="s">
        <v>163</v>
      </c>
      <c r="D7" s="56" t="s">
        <v>134</v>
      </c>
      <c r="E7" s="57" t="s">
        <v>162</v>
      </c>
      <c r="F7" s="55" t="s">
        <v>163</v>
      </c>
    </row>
    <row r="8" spans="1:6">
      <c r="A8" s="1" t="s">
        <v>2</v>
      </c>
      <c r="B8" s="2"/>
      <c r="C8" s="2"/>
      <c r="D8" s="3" t="s">
        <v>3</v>
      </c>
      <c r="E8" s="2"/>
      <c r="F8" s="2"/>
    </row>
    <row r="9" spans="1:6">
      <c r="A9" s="1" t="s">
        <v>4</v>
      </c>
      <c r="B9" s="2"/>
      <c r="C9" s="2"/>
      <c r="D9" s="3" t="s">
        <v>5</v>
      </c>
      <c r="E9" s="2"/>
      <c r="F9" s="2"/>
    </row>
    <row r="10" spans="1:6">
      <c r="A10" s="4" t="s">
        <v>6</v>
      </c>
      <c r="B10" s="5">
        <f>SUM(B11:B17)</f>
        <v>5868529871.9899998</v>
      </c>
      <c r="C10" s="5">
        <f>SUM(C11:C17)</f>
        <v>4970458176.0900002</v>
      </c>
      <c r="D10" s="6" t="s">
        <v>7</v>
      </c>
      <c r="E10" s="5">
        <f>SUM(E11:E19)</f>
        <v>184786415.17000002</v>
      </c>
      <c r="F10" s="5">
        <f>SUM(F11:F19)</f>
        <v>187888461.49000001</v>
      </c>
    </row>
    <row r="11" spans="1:6">
      <c r="A11" s="7" t="s">
        <v>8</v>
      </c>
      <c r="B11" s="8">
        <v>365200</v>
      </c>
      <c r="C11" s="8">
        <v>265200</v>
      </c>
      <c r="D11" s="9" t="s">
        <v>9</v>
      </c>
      <c r="E11" s="8">
        <v>0</v>
      </c>
      <c r="F11" s="8">
        <v>0</v>
      </c>
    </row>
    <row r="12" spans="1:6">
      <c r="A12" s="7" t="s">
        <v>10</v>
      </c>
      <c r="B12" s="8">
        <v>1169955408.2</v>
      </c>
      <c r="C12" s="8">
        <v>967935248.70000005</v>
      </c>
      <c r="D12" s="9" t="s">
        <v>11</v>
      </c>
      <c r="E12" s="8">
        <v>13074036.15</v>
      </c>
      <c r="F12" s="8">
        <v>2711185.09</v>
      </c>
    </row>
    <row r="13" spans="1:6">
      <c r="A13" s="7" t="s">
        <v>12</v>
      </c>
      <c r="B13" s="8">
        <v>0</v>
      </c>
      <c r="C13" s="8">
        <v>0</v>
      </c>
      <c r="D13" s="9" t="s">
        <v>13</v>
      </c>
      <c r="E13" s="8">
        <v>939655.77</v>
      </c>
      <c r="F13" s="8">
        <v>17817832</v>
      </c>
    </row>
    <row r="14" spans="1:6">
      <c r="A14" s="7" t="s">
        <v>14</v>
      </c>
      <c r="B14" s="8">
        <v>4545892047.5600004</v>
      </c>
      <c r="C14" s="8">
        <v>3871815147.54</v>
      </c>
      <c r="D14" s="9" t="s">
        <v>15</v>
      </c>
      <c r="E14" s="8">
        <v>33756478.950000003</v>
      </c>
      <c r="F14" s="8">
        <v>29466814.879999999</v>
      </c>
    </row>
    <row r="15" spans="1:6">
      <c r="A15" s="7" t="s">
        <v>16</v>
      </c>
      <c r="B15" s="8">
        <v>0</v>
      </c>
      <c r="C15" s="8">
        <v>0</v>
      </c>
      <c r="D15" s="9" t="s">
        <v>17</v>
      </c>
      <c r="E15" s="8">
        <v>10370528.93</v>
      </c>
      <c r="F15" s="8">
        <v>2728034.53</v>
      </c>
    </row>
    <row r="16" spans="1:6">
      <c r="A16" s="7" t="s">
        <v>18</v>
      </c>
      <c r="B16" s="8">
        <v>152317216.22999999</v>
      </c>
      <c r="C16" s="8">
        <v>130442579.84999999</v>
      </c>
      <c r="D16" s="9" t="s">
        <v>19</v>
      </c>
      <c r="E16" s="8">
        <v>0</v>
      </c>
      <c r="F16" s="8">
        <v>0</v>
      </c>
    </row>
    <row r="17" spans="1:6">
      <c r="A17" s="7" t="s">
        <v>20</v>
      </c>
      <c r="B17" s="8">
        <v>0</v>
      </c>
      <c r="C17" s="8">
        <v>0</v>
      </c>
      <c r="D17" s="9" t="s">
        <v>21</v>
      </c>
      <c r="E17" s="8">
        <v>84974284.25</v>
      </c>
      <c r="F17" s="8">
        <v>93460287.670000002</v>
      </c>
    </row>
    <row r="18" spans="1:6">
      <c r="A18" s="4" t="s">
        <v>22</v>
      </c>
      <c r="B18" s="5">
        <f>SUM(B19:B25)</f>
        <v>32753513.02</v>
      </c>
      <c r="C18" s="5">
        <f>SUM(C19:C25)</f>
        <v>37082331.230000004</v>
      </c>
      <c r="D18" s="9" t="s">
        <v>23</v>
      </c>
      <c r="E18" s="8">
        <v>0</v>
      </c>
      <c r="F18" s="8">
        <v>0</v>
      </c>
    </row>
    <row r="19" spans="1:6">
      <c r="A19" s="10" t="s">
        <v>24</v>
      </c>
      <c r="B19" s="8">
        <v>0</v>
      </c>
      <c r="C19" s="8">
        <v>0</v>
      </c>
      <c r="D19" s="9" t="s">
        <v>25</v>
      </c>
      <c r="E19" s="8">
        <v>41671431.119999997</v>
      </c>
      <c r="F19" s="8">
        <v>41704307.32</v>
      </c>
    </row>
    <row r="20" spans="1:6">
      <c r="A20" s="10" t="s">
        <v>26</v>
      </c>
      <c r="B20" s="8">
        <v>0</v>
      </c>
      <c r="C20" s="8">
        <v>0</v>
      </c>
      <c r="D20" s="6" t="s">
        <v>27</v>
      </c>
      <c r="E20" s="5">
        <f>SUM(E21:E23)</f>
        <v>0</v>
      </c>
      <c r="F20" s="5">
        <f>SUM(F21:F23)</f>
        <v>0</v>
      </c>
    </row>
    <row r="21" spans="1:6">
      <c r="A21" s="10" t="s">
        <v>28</v>
      </c>
      <c r="B21" s="8">
        <v>20380516.02</v>
      </c>
      <c r="C21" s="8">
        <v>22628417.23</v>
      </c>
      <c r="D21" s="9" t="s">
        <v>29</v>
      </c>
      <c r="E21" s="8">
        <v>0</v>
      </c>
      <c r="F21" s="8">
        <v>0</v>
      </c>
    </row>
    <row r="22" spans="1:6">
      <c r="A22" s="10" t="s">
        <v>30</v>
      </c>
      <c r="B22" s="8">
        <v>799211</v>
      </c>
      <c r="C22" s="8">
        <v>1509580</v>
      </c>
      <c r="D22" s="9" t="s">
        <v>31</v>
      </c>
      <c r="E22" s="8">
        <v>0</v>
      </c>
      <c r="F22" s="8">
        <v>0</v>
      </c>
    </row>
    <row r="23" spans="1:6">
      <c r="A23" s="10" t="s">
        <v>32</v>
      </c>
      <c r="B23" s="8">
        <v>11573786</v>
      </c>
      <c r="C23" s="8">
        <v>12944334</v>
      </c>
      <c r="D23" s="9" t="s">
        <v>33</v>
      </c>
      <c r="E23" s="8">
        <v>0</v>
      </c>
      <c r="F23" s="8">
        <v>0</v>
      </c>
    </row>
    <row r="24" spans="1:6">
      <c r="A24" s="10" t="s">
        <v>34</v>
      </c>
      <c r="B24" s="8">
        <v>0</v>
      </c>
      <c r="C24" s="8">
        <v>0</v>
      </c>
      <c r="D24" s="6" t="s">
        <v>35</v>
      </c>
      <c r="E24" s="5">
        <f>E25+E26</f>
        <v>76288444.75</v>
      </c>
      <c r="F24" s="5">
        <f>F25+F26</f>
        <v>66073294.520000003</v>
      </c>
    </row>
    <row r="25" spans="1:6">
      <c r="A25" s="10" t="s">
        <v>36</v>
      </c>
      <c r="B25" s="8">
        <v>0</v>
      </c>
      <c r="C25" s="8">
        <v>0</v>
      </c>
      <c r="D25" s="9" t="s">
        <v>37</v>
      </c>
      <c r="E25" s="8">
        <v>76288444.75</v>
      </c>
      <c r="F25" s="8">
        <v>66073294.520000003</v>
      </c>
    </row>
    <row r="26" spans="1:6">
      <c r="A26" s="4" t="s">
        <v>38</v>
      </c>
      <c r="B26" s="5">
        <f>SUM(B27:B31)</f>
        <v>70290031.100000009</v>
      </c>
      <c r="C26" s="5">
        <f>SUM(C27:C31)</f>
        <v>88234946.459999993</v>
      </c>
      <c r="D26" s="9" t="s">
        <v>39</v>
      </c>
      <c r="E26" s="8">
        <v>0</v>
      </c>
      <c r="F26" s="8">
        <v>0</v>
      </c>
    </row>
    <row r="27" spans="1:6">
      <c r="A27" s="10" t="s">
        <v>40</v>
      </c>
      <c r="B27" s="8">
        <v>2419122</v>
      </c>
      <c r="C27" s="8">
        <v>0</v>
      </c>
      <c r="D27" s="6" t="s">
        <v>41</v>
      </c>
      <c r="E27" s="5">
        <v>0</v>
      </c>
      <c r="F27" s="5">
        <v>0</v>
      </c>
    </row>
    <row r="28" spans="1:6">
      <c r="A28" s="10" t="s">
        <v>42</v>
      </c>
      <c r="B28" s="8">
        <v>10131985.720000001</v>
      </c>
      <c r="C28" s="8">
        <v>47808451.07</v>
      </c>
      <c r="D28" s="6" t="s">
        <v>43</v>
      </c>
      <c r="E28" s="5">
        <f>SUM(E29:E31)</f>
        <v>0</v>
      </c>
      <c r="F28" s="5">
        <f>SUM(F29:F31)</f>
        <v>0</v>
      </c>
    </row>
    <row r="29" spans="1:6">
      <c r="A29" s="10" t="s">
        <v>44</v>
      </c>
      <c r="B29" s="8">
        <v>4165560</v>
      </c>
      <c r="C29" s="8">
        <v>6951173.7999999998</v>
      </c>
      <c r="D29" s="9" t="s">
        <v>45</v>
      </c>
      <c r="E29" s="8">
        <v>0</v>
      </c>
      <c r="F29" s="8">
        <v>0</v>
      </c>
    </row>
    <row r="30" spans="1:6">
      <c r="A30" s="10" t="s">
        <v>46</v>
      </c>
      <c r="B30" s="8">
        <v>53573363.380000003</v>
      </c>
      <c r="C30" s="8">
        <v>33475321.59</v>
      </c>
      <c r="D30" s="9" t="s">
        <v>47</v>
      </c>
      <c r="E30" s="8">
        <v>0</v>
      </c>
      <c r="F30" s="8">
        <v>0</v>
      </c>
    </row>
    <row r="31" spans="1:6">
      <c r="A31" s="10" t="s">
        <v>48</v>
      </c>
      <c r="B31" s="8">
        <v>0</v>
      </c>
      <c r="C31" s="8">
        <v>0</v>
      </c>
      <c r="D31" s="9" t="s">
        <v>49</v>
      </c>
      <c r="E31" s="8">
        <v>0</v>
      </c>
      <c r="F31" s="8">
        <v>0</v>
      </c>
    </row>
    <row r="32" spans="1:6">
      <c r="A32" s="4" t="s">
        <v>50</v>
      </c>
      <c r="B32" s="5">
        <f>SUM(B33:B37)</f>
        <v>0</v>
      </c>
      <c r="C32" s="5">
        <f>SUM(C33:C37)</f>
        <v>0</v>
      </c>
      <c r="D32" s="6" t="s">
        <v>51</v>
      </c>
      <c r="E32" s="5">
        <f>SUM(E33:E38)</f>
        <v>123821937.56</v>
      </c>
      <c r="F32" s="5">
        <f>SUM(F33:F38)</f>
        <v>112344042.66</v>
      </c>
    </row>
    <row r="33" spans="1:6">
      <c r="A33" s="10" t="s">
        <v>52</v>
      </c>
      <c r="B33" s="8">
        <v>0</v>
      </c>
      <c r="C33" s="8">
        <v>0</v>
      </c>
      <c r="D33" s="9" t="s">
        <v>53</v>
      </c>
      <c r="E33" s="8">
        <v>71398877.180000007</v>
      </c>
      <c r="F33" s="8">
        <v>67834719.219999999</v>
      </c>
    </row>
    <row r="34" spans="1:6">
      <c r="A34" s="10" t="s">
        <v>54</v>
      </c>
      <c r="B34" s="8">
        <v>0</v>
      </c>
      <c r="C34" s="8">
        <v>0</v>
      </c>
      <c r="D34" s="9" t="s">
        <v>55</v>
      </c>
      <c r="E34" s="8">
        <v>52423060.380000003</v>
      </c>
      <c r="F34" s="8">
        <v>44509323.439999998</v>
      </c>
    </row>
    <row r="35" spans="1:6">
      <c r="A35" s="10" t="s">
        <v>56</v>
      </c>
      <c r="B35" s="8">
        <v>0</v>
      </c>
      <c r="C35" s="8">
        <v>0</v>
      </c>
      <c r="D35" s="9" t="s">
        <v>57</v>
      </c>
      <c r="E35" s="8">
        <v>0</v>
      </c>
      <c r="F35" s="8">
        <v>0</v>
      </c>
    </row>
    <row r="36" spans="1:6">
      <c r="A36" s="10" t="s">
        <v>58</v>
      </c>
      <c r="B36" s="8">
        <v>0</v>
      </c>
      <c r="C36" s="8">
        <v>0</v>
      </c>
      <c r="D36" s="9" t="s">
        <v>59</v>
      </c>
      <c r="E36" s="8">
        <v>0</v>
      </c>
      <c r="F36" s="8">
        <v>0</v>
      </c>
    </row>
    <row r="37" spans="1:6">
      <c r="A37" s="10" t="s">
        <v>60</v>
      </c>
      <c r="B37" s="8">
        <v>0</v>
      </c>
      <c r="C37" s="8">
        <v>0</v>
      </c>
      <c r="D37" s="9" t="s">
        <v>61</v>
      </c>
      <c r="E37" s="8">
        <v>0</v>
      </c>
      <c r="F37" s="8">
        <v>0</v>
      </c>
    </row>
    <row r="38" spans="1:6">
      <c r="A38" s="4" t="s">
        <v>62</v>
      </c>
      <c r="B38" s="8">
        <v>0</v>
      </c>
      <c r="C38" s="8">
        <v>0</v>
      </c>
      <c r="D38" s="9" t="s">
        <v>63</v>
      </c>
      <c r="E38" s="8">
        <v>0</v>
      </c>
      <c r="F38" s="8">
        <v>0</v>
      </c>
    </row>
    <row r="39" spans="1:6">
      <c r="A39" s="4" t="s">
        <v>64</v>
      </c>
      <c r="B39" s="5">
        <f>SUM(B40:B41)</f>
        <v>0</v>
      </c>
      <c r="C39" s="5">
        <f>SUM(C40:C41)</f>
        <v>0</v>
      </c>
      <c r="D39" s="6" t="s">
        <v>65</v>
      </c>
      <c r="E39" s="5">
        <f>SUM(E40:E42)</f>
        <v>0</v>
      </c>
      <c r="F39" s="5">
        <f>SUM(F40:F42)</f>
        <v>0</v>
      </c>
    </row>
    <row r="40" spans="1:6">
      <c r="A40" s="10" t="s">
        <v>66</v>
      </c>
      <c r="B40" s="8">
        <v>0</v>
      </c>
      <c r="C40" s="8">
        <v>0</v>
      </c>
      <c r="D40" s="9" t="s">
        <v>67</v>
      </c>
      <c r="E40" s="8">
        <v>0</v>
      </c>
      <c r="F40" s="8">
        <v>0</v>
      </c>
    </row>
    <row r="41" spans="1:6">
      <c r="A41" s="10" t="s">
        <v>68</v>
      </c>
      <c r="B41" s="8">
        <v>0</v>
      </c>
      <c r="C41" s="8">
        <v>0</v>
      </c>
      <c r="D41" s="9" t="s">
        <v>69</v>
      </c>
      <c r="E41" s="8">
        <v>0</v>
      </c>
      <c r="F41" s="8">
        <v>0</v>
      </c>
    </row>
    <row r="42" spans="1:6">
      <c r="A42" s="4" t="s">
        <v>70</v>
      </c>
      <c r="B42" s="5">
        <f>SUM(B43:B46)</f>
        <v>1987411.6</v>
      </c>
      <c r="C42" s="5">
        <f>SUM(C43:C46)</f>
        <v>1987411.6</v>
      </c>
      <c r="D42" s="9" t="s">
        <v>71</v>
      </c>
      <c r="E42" s="8">
        <v>0</v>
      </c>
      <c r="F42" s="8">
        <v>0</v>
      </c>
    </row>
    <row r="43" spans="1:6">
      <c r="A43" s="10" t="s">
        <v>72</v>
      </c>
      <c r="B43" s="8">
        <v>1987411.6</v>
      </c>
      <c r="C43" s="8">
        <v>1987411.6</v>
      </c>
      <c r="D43" s="6" t="s">
        <v>73</v>
      </c>
      <c r="E43" s="5">
        <f>SUM(E44:E46)</f>
        <v>0</v>
      </c>
      <c r="F43" s="5">
        <f>SUM(F44:F46)</f>
        <v>0</v>
      </c>
    </row>
    <row r="44" spans="1:6">
      <c r="A44" s="10" t="s">
        <v>74</v>
      </c>
      <c r="B44" s="8">
        <v>0</v>
      </c>
      <c r="C44" s="8">
        <v>0</v>
      </c>
      <c r="D44" s="9" t="s">
        <v>75</v>
      </c>
      <c r="E44" s="8">
        <v>0</v>
      </c>
      <c r="F44" s="8">
        <v>0</v>
      </c>
    </row>
    <row r="45" spans="1:6">
      <c r="A45" s="10" t="s">
        <v>76</v>
      </c>
      <c r="B45" s="8">
        <v>0</v>
      </c>
      <c r="C45" s="8">
        <v>0</v>
      </c>
      <c r="D45" s="9" t="s">
        <v>77</v>
      </c>
      <c r="E45" s="8">
        <v>0</v>
      </c>
      <c r="F45" s="8">
        <v>0</v>
      </c>
    </row>
    <row r="46" spans="1:6">
      <c r="A46" s="10" t="s">
        <v>78</v>
      </c>
      <c r="B46" s="8">
        <v>0</v>
      </c>
      <c r="C46" s="8">
        <v>0</v>
      </c>
      <c r="D46" s="9" t="s">
        <v>79</v>
      </c>
      <c r="E46" s="8">
        <v>0</v>
      </c>
      <c r="F46" s="8">
        <v>0</v>
      </c>
    </row>
    <row r="47" spans="1:6">
      <c r="A47" s="11"/>
      <c r="B47" s="12"/>
      <c r="C47" s="12"/>
      <c r="D47" s="11"/>
      <c r="E47" s="12"/>
      <c r="F47" s="12"/>
    </row>
    <row r="48" spans="1:6">
      <c r="A48" s="4" t="s">
        <v>80</v>
      </c>
      <c r="B48" s="5">
        <f>B10+B18+B26+B32+B39+B42</f>
        <v>5973560827.710001</v>
      </c>
      <c r="C48" s="5">
        <f>C10+C18+C26+C32+C39+C42</f>
        <v>5097762865.3800001</v>
      </c>
      <c r="D48" s="3" t="s">
        <v>81</v>
      </c>
      <c r="E48" s="5">
        <f>E10+E20+E24+E27+E28+E32+E39+E43</f>
        <v>384896797.48000002</v>
      </c>
      <c r="F48" s="5">
        <f>F10+F20+F24+F27+F28+F32+F39+F43</f>
        <v>366305798.67000002</v>
      </c>
    </row>
    <row r="49" spans="1:6">
      <c r="A49" s="11"/>
      <c r="B49" s="12"/>
      <c r="C49" s="12"/>
      <c r="D49" s="11"/>
      <c r="E49" s="12"/>
      <c r="F49" s="12"/>
    </row>
    <row r="50" spans="1:6">
      <c r="A50" s="1" t="s">
        <v>82</v>
      </c>
      <c r="B50" s="12"/>
      <c r="C50" s="12"/>
      <c r="D50" s="3" t="s">
        <v>83</v>
      </c>
      <c r="E50" s="12"/>
      <c r="F50" s="12"/>
    </row>
    <row r="51" spans="1:6">
      <c r="A51" s="13" t="s">
        <v>84</v>
      </c>
      <c r="B51" s="8">
        <v>181575599.31</v>
      </c>
      <c r="C51" s="8">
        <v>149240667.94999999</v>
      </c>
      <c r="D51" s="14" t="s">
        <v>85</v>
      </c>
      <c r="E51" s="8">
        <v>0</v>
      </c>
      <c r="F51" s="8">
        <v>0</v>
      </c>
    </row>
    <row r="52" spans="1:6">
      <c r="A52" s="13" t="s">
        <v>86</v>
      </c>
      <c r="B52" s="8">
        <v>291566275.18000001</v>
      </c>
      <c r="C52" s="8">
        <v>276876555.94</v>
      </c>
      <c r="D52" s="14" t="s">
        <v>87</v>
      </c>
      <c r="E52" s="8">
        <v>0</v>
      </c>
      <c r="F52" s="8">
        <v>0</v>
      </c>
    </row>
    <row r="53" spans="1:6">
      <c r="A53" s="13" t="s">
        <v>88</v>
      </c>
      <c r="B53" s="8">
        <v>16359716669.82</v>
      </c>
      <c r="C53" s="8">
        <v>15261770863.24</v>
      </c>
      <c r="D53" s="14" t="s">
        <v>89</v>
      </c>
      <c r="E53" s="8">
        <v>2007541839.8099999</v>
      </c>
      <c r="F53" s="8">
        <v>2083830284.5599999</v>
      </c>
    </row>
    <row r="54" spans="1:6">
      <c r="A54" s="13" t="s">
        <v>90</v>
      </c>
      <c r="B54" s="8">
        <v>2107539355.5599999</v>
      </c>
      <c r="C54" s="8">
        <v>1872189335.75</v>
      </c>
      <c r="D54" s="14" t="s">
        <v>91</v>
      </c>
      <c r="E54" s="8">
        <v>13500000</v>
      </c>
      <c r="F54" s="8">
        <v>13500000</v>
      </c>
    </row>
    <row r="55" spans="1:6">
      <c r="A55" s="13" t="s">
        <v>92</v>
      </c>
      <c r="B55" s="8">
        <v>124740334.01000001</v>
      </c>
      <c r="C55" s="8">
        <v>119463237.16</v>
      </c>
      <c r="D55" s="14" t="s">
        <v>93</v>
      </c>
      <c r="E55" s="8">
        <v>0</v>
      </c>
      <c r="F55" s="8">
        <v>0</v>
      </c>
    </row>
    <row r="56" spans="1:6">
      <c r="A56" s="13" t="s">
        <v>94</v>
      </c>
      <c r="B56" s="8">
        <v>-1522396808.1300001</v>
      </c>
      <c r="C56" s="8">
        <v>-1362065078.04</v>
      </c>
      <c r="D56" s="15" t="s">
        <v>95</v>
      </c>
      <c r="E56" s="8">
        <v>0</v>
      </c>
      <c r="F56" s="8">
        <v>0</v>
      </c>
    </row>
    <row r="57" spans="1:6">
      <c r="A57" s="13" t="s">
        <v>96</v>
      </c>
      <c r="B57" s="8">
        <v>0</v>
      </c>
      <c r="C57" s="8">
        <v>0</v>
      </c>
      <c r="D57" s="11"/>
      <c r="E57" s="12"/>
      <c r="F57" s="12"/>
    </row>
    <row r="58" spans="1:6">
      <c r="A58" s="13" t="s">
        <v>97</v>
      </c>
      <c r="B58" s="8">
        <v>0</v>
      </c>
      <c r="C58" s="8">
        <v>0</v>
      </c>
      <c r="D58" s="3" t="s">
        <v>98</v>
      </c>
      <c r="E58" s="5">
        <f>SUM(E51:E56)</f>
        <v>2021041839.8099999</v>
      </c>
      <c r="F58" s="5">
        <f>SUM(F51:F56)</f>
        <v>2097330284.5599999</v>
      </c>
    </row>
    <row r="59" spans="1:6">
      <c r="A59" s="13" t="s">
        <v>99</v>
      </c>
      <c r="B59" s="8">
        <v>0</v>
      </c>
      <c r="C59" s="8">
        <v>0</v>
      </c>
      <c r="D59" s="11"/>
      <c r="E59" s="12"/>
      <c r="F59" s="12"/>
    </row>
    <row r="60" spans="1:6">
      <c r="A60" s="11"/>
      <c r="B60" s="12"/>
      <c r="C60" s="12"/>
      <c r="D60" s="3" t="s">
        <v>100</v>
      </c>
      <c r="E60" s="5">
        <f>E48+E58</f>
        <v>2405938637.29</v>
      </c>
      <c r="F60" s="5">
        <f>F48+F58</f>
        <v>2463636083.23</v>
      </c>
    </row>
    <row r="61" spans="1:6">
      <c r="A61" s="4" t="s">
        <v>101</v>
      </c>
      <c r="B61" s="5">
        <f>SUM(B51:B59)</f>
        <v>17542741425.749996</v>
      </c>
      <c r="C61" s="5">
        <f>SUM(C51:C59)</f>
        <v>16317475581.999996</v>
      </c>
      <c r="D61" s="11"/>
      <c r="E61" s="12"/>
      <c r="F61" s="12"/>
    </row>
    <row r="62" spans="1:6">
      <c r="A62" s="11"/>
      <c r="B62" s="12"/>
      <c r="C62" s="12"/>
      <c r="D62" s="16" t="s">
        <v>102</v>
      </c>
      <c r="E62" s="12"/>
      <c r="F62" s="12"/>
    </row>
    <row r="63" spans="1:6">
      <c r="A63" s="4" t="s">
        <v>103</v>
      </c>
      <c r="B63" s="5">
        <f>SUM(B48+B61)</f>
        <v>23516302253.459999</v>
      </c>
      <c r="C63" s="5">
        <f>SUM(C48+C61)</f>
        <v>21415238447.379997</v>
      </c>
      <c r="D63" s="11"/>
      <c r="E63" s="12"/>
      <c r="F63" s="12"/>
    </row>
    <row r="64" spans="1:6">
      <c r="A64" s="11"/>
      <c r="B64" s="2"/>
      <c r="C64" s="2"/>
      <c r="D64" s="3" t="s">
        <v>104</v>
      </c>
      <c r="E64" s="5">
        <f>SUM(E65:E67)</f>
        <v>3548662785.8400002</v>
      </c>
      <c r="F64" s="5">
        <f>SUM(F65:F67)</f>
        <v>3588886316.6499996</v>
      </c>
    </row>
    <row r="65" spans="1:6">
      <c r="A65" s="11"/>
      <c r="B65" s="2"/>
      <c r="C65" s="2"/>
      <c r="D65" s="17" t="s">
        <v>105</v>
      </c>
      <c r="E65" s="8">
        <v>2750044755.8200002</v>
      </c>
      <c r="F65" s="8">
        <v>2778420209.3499999</v>
      </c>
    </row>
    <row r="66" spans="1:6">
      <c r="A66" s="11"/>
      <c r="B66" s="2"/>
      <c r="C66" s="2"/>
      <c r="D66" s="18" t="s">
        <v>106</v>
      </c>
      <c r="E66" s="8">
        <v>798618030.01999998</v>
      </c>
      <c r="F66" s="8">
        <v>810466107.29999995</v>
      </c>
    </row>
    <row r="67" spans="1:6">
      <c r="A67" s="22"/>
      <c r="B67" s="21"/>
      <c r="C67" s="21"/>
      <c r="D67" s="74" t="s">
        <v>107</v>
      </c>
      <c r="E67" s="75">
        <v>0</v>
      </c>
      <c r="F67" s="75">
        <v>0</v>
      </c>
    </row>
    <row r="68" spans="1:6" ht="81.75" customHeight="1">
      <c r="A68" s="80"/>
      <c r="B68" s="81"/>
      <c r="C68" s="81"/>
      <c r="D68" s="80"/>
      <c r="E68" s="82"/>
      <c r="F68" s="82"/>
    </row>
    <row r="69" spans="1:6">
      <c r="A69" s="11"/>
      <c r="B69" s="2"/>
      <c r="C69" s="2"/>
      <c r="D69" s="3" t="s">
        <v>108</v>
      </c>
      <c r="E69" s="5">
        <f>SUM(E70:E74)</f>
        <v>17561700830.329998</v>
      </c>
      <c r="F69" s="5">
        <f>SUM(F70:F74)</f>
        <v>15362716047.5</v>
      </c>
    </row>
    <row r="70" spans="1:6">
      <c r="A70" s="19"/>
      <c r="B70" s="2"/>
      <c r="C70" s="2"/>
      <c r="D70" s="17" t="s">
        <v>109</v>
      </c>
      <c r="E70" s="8">
        <v>2204043226.5</v>
      </c>
      <c r="F70" s="8">
        <v>3508854275.0499992</v>
      </c>
    </row>
    <row r="71" spans="1:6">
      <c r="A71" s="19"/>
      <c r="B71" s="2"/>
      <c r="C71" s="2"/>
      <c r="D71" s="17" t="s">
        <v>110</v>
      </c>
      <c r="E71" s="8">
        <v>14374836372.959999</v>
      </c>
      <c r="F71" s="8">
        <v>10866170204.85</v>
      </c>
    </row>
    <row r="72" spans="1:6">
      <c r="A72" s="19"/>
      <c r="B72" s="2"/>
      <c r="C72" s="2"/>
      <c r="D72" s="17" t="s">
        <v>111</v>
      </c>
      <c r="E72" s="8">
        <v>982821230.87</v>
      </c>
      <c r="F72" s="8">
        <v>987691567.60000002</v>
      </c>
    </row>
    <row r="73" spans="1:6">
      <c r="A73" s="19"/>
      <c r="B73" s="2"/>
      <c r="C73" s="2"/>
      <c r="D73" s="17" t="s">
        <v>112</v>
      </c>
      <c r="E73" s="8">
        <v>0</v>
      </c>
      <c r="F73" s="8">
        <v>0</v>
      </c>
    </row>
    <row r="74" spans="1:6">
      <c r="A74" s="19"/>
      <c r="B74" s="2"/>
      <c r="C74" s="2"/>
      <c r="D74" s="17" t="s">
        <v>113</v>
      </c>
      <c r="E74" s="8">
        <v>0</v>
      </c>
      <c r="F74" s="8">
        <v>0</v>
      </c>
    </row>
    <row r="75" spans="1:6">
      <c r="A75" s="19"/>
      <c r="B75" s="2"/>
      <c r="C75" s="2"/>
      <c r="D75" s="11"/>
      <c r="E75" s="12"/>
      <c r="F75" s="12"/>
    </row>
    <row r="76" spans="1:6">
      <c r="A76" s="19"/>
      <c r="B76" s="2"/>
      <c r="C76" s="2"/>
      <c r="D76" s="3" t="s">
        <v>114</v>
      </c>
      <c r="E76" s="5">
        <f>E77+E78</f>
        <v>0</v>
      </c>
      <c r="F76" s="5">
        <f>F77+F78</f>
        <v>0</v>
      </c>
    </row>
    <row r="77" spans="1:6">
      <c r="A77" s="19"/>
      <c r="B77" s="2"/>
      <c r="C77" s="2"/>
      <c r="D77" s="14" t="s">
        <v>115</v>
      </c>
      <c r="E77" s="8">
        <v>0</v>
      </c>
      <c r="F77" s="8">
        <v>0</v>
      </c>
    </row>
    <row r="78" spans="1:6">
      <c r="A78" s="19"/>
      <c r="B78" s="2"/>
      <c r="C78" s="2"/>
      <c r="D78" s="14" t="s">
        <v>116</v>
      </c>
      <c r="E78" s="8">
        <v>0</v>
      </c>
      <c r="F78" s="8">
        <v>0</v>
      </c>
    </row>
    <row r="79" spans="1:6">
      <c r="A79" s="19"/>
      <c r="B79" s="2"/>
      <c r="C79" s="2"/>
      <c r="D79" s="11"/>
      <c r="E79" s="12"/>
      <c r="F79" s="12"/>
    </row>
    <row r="80" spans="1:6">
      <c r="A80" s="19"/>
      <c r="B80" s="2"/>
      <c r="C80" s="2"/>
      <c r="D80" s="3" t="s">
        <v>117</v>
      </c>
      <c r="E80" s="5">
        <f>E64+E69+E76</f>
        <v>21110363616.169998</v>
      </c>
      <c r="F80" s="5">
        <f>F64+F69+F76</f>
        <v>18951602364.150002</v>
      </c>
    </row>
    <row r="81" spans="1:6">
      <c r="A81" s="19"/>
      <c r="B81" s="2"/>
      <c r="C81" s="2"/>
      <c r="D81" s="11"/>
      <c r="E81" s="12"/>
      <c r="F81" s="12"/>
    </row>
    <row r="82" spans="1:6">
      <c r="A82" s="19"/>
      <c r="B82" s="2"/>
      <c r="C82" s="2"/>
      <c r="D82" s="3" t="s">
        <v>118</v>
      </c>
      <c r="E82" s="5">
        <f>E60+E80</f>
        <v>23516302253.459999</v>
      </c>
      <c r="F82" s="5">
        <f>F60+F80</f>
        <v>21415238447.380001</v>
      </c>
    </row>
    <row r="83" spans="1:6">
      <c r="A83" s="20"/>
      <c r="B83" s="21"/>
      <c r="C83" s="21"/>
      <c r="D83" s="22"/>
      <c r="E83" s="21"/>
      <c r="F83" s="21"/>
    </row>
    <row r="84" spans="1:6" ht="55.5" customHeight="1">
      <c r="A84" s="58"/>
      <c r="B84" s="59"/>
      <c r="C84" s="59"/>
      <c r="D84" s="60"/>
      <c r="E84" s="59"/>
      <c r="F84" s="59"/>
    </row>
    <row r="85" spans="1:6" ht="60" customHeight="1">
      <c r="A85" s="64"/>
      <c r="B85" s="65"/>
      <c r="C85" s="66"/>
      <c r="D85" s="67"/>
      <c r="E85" s="67"/>
      <c r="F85" s="64"/>
    </row>
    <row r="86" spans="1:6">
      <c r="A86" s="64"/>
      <c r="B86" s="65"/>
      <c r="C86" s="68"/>
      <c r="D86" s="68"/>
      <c r="E86" s="69"/>
      <c r="F86" s="64"/>
    </row>
    <row r="87" spans="1:6" ht="44.25" customHeight="1">
      <c r="A87" s="64"/>
      <c r="B87" s="70"/>
      <c r="C87" s="64"/>
      <c r="D87" s="286"/>
      <c r="E87" s="286"/>
      <c r="F87" s="67"/>
    </row>
    <row r="88" spans="1:6" ht="138.75" customHeight="1">
      <c r="A88" s="287"/>
      <c r="B88" s="287"/>
      <c r="C88" s="287"/>
      <c r="D88" s="288"/>
      <c r="E88" s="288"/>
      <c r="F88" s="71"/>
    </row>
    <row r="89" spans="1:6" ht="2.25" hidden="1" customHeight="1">
      <c r="A89" s="64"/>
      <c r="B89" s="64"/>
      <c r="C89" s="64"/>
      <c r="D89" s="72"/>
      <c r="E89" s="64"/>
      <c r="F89" s="64"/>
    </row>
    <row r="90" spans="1:6" hidden="1">
      <c r="A90" s="64"/>
      <c r="B90" s="64"/>
      <c r="C90" s="64"/>
      <c r="D90" s="64"/>
      <c r="E90" s="64"/>
      <c r="F90" s="64"/>
    </row>
    <row r="91" spans="1:6" ht="118.5" hidden="1" customHeight="1"/>
  </sheetData>
  <mergeCells count="9">
    <mergeCell ref="D87:E87"/>
    <mergeCell ref="A88:C88"/>
    <mergeCell ref="D88:E88"/>
    <mergeCell ref="A1:F1"/>
    <mergeCell ref="A3:F3"/>
    <mergeCell ref="A4:F4"/>
    <mergeCell ref="A5:F5"/>
    <mergeCell ref="A6:F6"/>
    <mergeCell ref="A2:F2"/>
  </mergeCells>
  <dataValidations count="3">
    <dataValidation allowBlank="1" showInputMessage="1" showErrorMessage="1" prompt="20XN (d)"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BFF60119-CECD-47EB-A736-6690E8B9A316}"/>
    <dataValidation allowBlank="1" showInputMessage="1" showErrorMessage="1" prompt="31 de diciembre de 20XN-1 (e)"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xr:uid="{4D9DB52D-7C3B-4A3F-A304-A6ED42152F47}"/>
    <dataValidation type="decimal" allowBlank="1" showInputMessage="1" showErrorMessage="1" sqref="B10:C63 IX10:IY63 ST10:SU63 ACP10:ACQ63 AML10:AMM63 AWH10:AWI63 BGD10:BGE63 BPZ10:BQA63 BZV10:BZW63 CJR10:CJS63 CTN10:CTO63 DDJ10:DDK63 DNF10:DNG63 DXB10:DXC63 EGX10:EGY63 EQT10:EQU63 FAP10:FAQ63 FKL10:FKM63 FUH10:FUI63 GED10:GEE63 GNZ10:GOA63 GXV10:GXW63 HHR10:HHS63 HRN10:HRO63 IBJ10:IBK63 ILF10:ILG63 IVB10:IVC63 JEX10:JEY63 JOT10:JOU63 JYP10:JYQ63 KIL10:KIM63 KSH10:KSI63 LCD10:LCE63 LLZ10:LMA63 LVV10:LVW63 MFR10:MFS63 MPN10:MPO63 MZJ10:MZK63 NJF10:NJG63 NTB10:NTC63 OCX10:OCY63 OMT10:OMU63 OWP10:OWQ63 PGL10:PGM63 PQH10:PQI63 QAD10:QAE63 QJZ10:QKA63 QTV10:QTW63 RDR10:RDS63 RNN10:RNO63 RXJ10:RXK63 SHF10:SHG63 SRB10:SRC63 TAX10:TAY63 TKT10:TKU63 TUP10:TUQ63 UEL10:UEM63 UOH10:UOI63 UYD10:UYE63 VHZ10:VIA63 VRV10:VRW63 WBR10:WBS63 WLN10:WLO63 WVJ10:WVK63 B65548:C65601 IX65548:IY65601 ST65548:SU65601 ACP65548:ACQ65601 AML65548:AMM65601 AWH65548:AWI65601 BGD65548:BGE65601 BPZ65548:BQA65601 BZV65548:BZW65601 CJR65548:CJS65601 CTN65548:CTO65601 DDJ65548:DDK65601 DNF65548:DNG65601 DXB65548:DXC65601 EGX65548:EGY65601 EQT65548:EQU65601 FAP65548:FAQ65601 FKL65548:FKM65601 FUH65548:FUI65601 GED65548:GEE65601 GNZ65548:GOA65601 GXV65548:GXW65601 HHR65548:HHS65601 HRN65548:HRO65601 IBJ65548:IBK65601 ILF65548:ILG65601 IVB65548:IVC65601 JEX65548:JEY65601 JOT65548:JOU65601 JYP65548:JYQ65601 KIL65548:KIM65601 KSH65548:KSI65601 LCD65548:LCE65601 LLZ65548:LMA65601 LVV65548:LVW65601 MFR65548:MFS65601 MPN65548:MPO65601 MZJ65548:MZK65601 NJF65548:NJG65601 NTB65548:NTC65601 OCX65548:OCY65601 OMT65548:OMU65601 OWP65548:OWQ65601 PGL65548:PGM65601 PQH65548:PQI65601 QAD65548:QAE65601 QJZ65548:QKA65601 QTV65548:QTW65601 RDR65548:RDS65601 RNN65548:RNO65601 RXJ65548:RXK65601 SHF65548:SHG65601 SRB65548:SRC65601 TAX65548:TAY65601 TKT65548:TKU65601 TUP65548:TUQ65601 UEL65548:UEM65601 UOH65548:UOI65601 UYD65548:UYE65601 VHZ65548:VIA65601 VRV65548:VRW65601 WBR65548:WBS65601 WLN65548:WLO65601 WVJ65548:WVK65601 B131084:C131137 IX131084:IY131137 ST131084:SU131137 ACP131084:ACQ131137 AML131084:AMM131137 AWH131084:AWI131137 BGD131084:BGE131137 BPZ131084:BQA131137 BZV131084:BZW131137 CJR131084:CJS131137 CTN131084:CTO131137 DDJ131084:DDK131137 DNF131084:DNG131137 DXB131084:DXC131137 EGX131084:EGY131137 EQT131084:EQU131137 FAP131084:FAQ131137 FKL131084:FKM131137 FUH131084:FUI131137 GED131084:GEE131137 GNZ131084:GOA131137 GXV131084:GXW131137 HHR131084:HHS131137 HRN131084:HRO131137 IBJ131084:IBK131137 ILF131084:ILG131137 IVB131084:IVC131137 JEX131084:JEY131137 JOT131084:JOU131137 JYP131084:JYQ131137 KIL131084:KIM131137 KSH131084:KSI131137 LCD131084:LCE131137 LLZ131084:LMA131137 LVV131084:LVW131137 MFR131084:MFS131137 MPN131084:MPO131137 MZJ131084:MZK131137 NJF131084:NJG131137 NTB131084:NTC131137 OCX131084:OCY131137 OMT131084:OMU131137 OWP131084:OWQ131137 PGL131084:PGM131137 PQH131084:PQI131137 QAD131084:QAE131137 QJZ131084:QKA131137 QTV131084:QTW131137 RDR131084:RDS131137 RNN131084:RNO131137 RXJ131084:RXK131137 SHF131084:SHG131137 SRB131084:SRC131137 TAX131084:TAY131137 TKT131084:TKU131137 TUP131084:TUQ131137 UEL131084:UEM131137 UOH131084:UOI131137 UYD131084:UYE131137 VHZ131084:VIA131137 VRV131084:VRW131137 WBR131084:WBS131137 WLN131084:WLO131137 WVJ131084:WVK131137 B196620:C196673 IX196620:IY196673 ST196620:SU196673 ACP196620:ACQ196673 AML196620:AMM196673 AWH196620:AWI196673 BGD196620:BGE196673 BPZ196620:BQA196673 BZV196620:BZW196673 CJR196620:CJS196673 CTN196620:CTO196673 DDJ196620:DDK196673 DNF196620:DNG196673 DXB196620:DXC196673 EGX196620:EGY196673 EQT196620:EQU196673 FAP196620:FAQ196673 FKL196620:FKM196673 FUH196620:FUI196673 GED196620:GEE196673 GNZ196620:GOA196673 GXV196620:GXW196673 HHR196620:HHS196673 HRN196620:HRO196673 IBJ196620:IBK196673 ILF196620:ILG196673 IVB196620:IVC196673 JEX196620:JEY196673 JOT196620:JOU196673 JYP196620:JYQ196673 KIL196620:KIM196673 KSH196620:KSI196673 LCD196620:LCE196673 LLZ196620:LMA196673 LVV196620:LVW196673 MFR196620:MFS196673 MPN196620:MPO196673 MZJ196620:MZK196673 NJF196620:NJG196673 NTB196620:NTC196673 OCX196620:OCY196673 OMT196620:OMU196673 OWP196620:OWQ196673 PGL196620:PGM196673 PQH196620:PQI196673 QAD196620:QAE196673 QJZ196620:QKA196673 QTV196620:QTW196673 RDR196620:RDS196673 RNN196620:RNO196673 RXJ196620:RXK196673 SHF196620:SHG196673 SRB196620:SRC196673 TAX196620:TAY196673 TKT196620:TKU196673 TUP196620:TUQ196673 UEL196620:UEM196673 UOH196620:UOI196673 UYD196620:UYE196673 VHZ196620:VIA196673 VRV196620:VRW196673 WBR196620:WBS196673 WLN196620:WLO196673 WVJ196620:WVK196673 B262156:C262209 IX262156:IY262209 ST262156:SU262209 ACP262156:ACQ262209 AML262156:AMM262209 AWH262156:AWI262209 BGD262156:BGE262209 BPZ262156:BQA262209 BZV262156:BZW262209 CJR262156:CJS262209 CTN262156:CTO262209 DDJ262156:DDK262209 DNF262156:DNG262209 DXB262156:DXC262209 EGX262156:EGY262209 EQT262156:EQU262209 FAP262156:FAQ262209 FKL262156:FKM262209 FUH262156:FUI262209 GED262156:GEE262209 GNZ262156:GOA262209 GXV262156:GXW262209 HHR262156:HHS262209 HRN262156:HRO262209 IBJ262156:IBK262209 ILF262156:ILG262209 IVB262156:IVC262209 JEX262156:JEY262209 JOT262156:JOU262209 JYP262156:JYQ262209 KIL262156:KIM262209 KSH262156:KSI262209 LCD262156:LCE262209 LLZ262156:LMA262209 LVV262156:LVW262209 MFR262156:MFS262209 MPN262156:MPO262209 MZJ262156:MZK262209 NJF262156:NJG262209 NTB262156:NTC262209 OCX262156:OCY262209 OMT262156:OMU262209 OWP262156:OWQ262209 PGL262156:PGM262209 PQH262156:PQI262209 QAD262156:QAE262209 QJZ262156:QKA262209 QTV262156:QTW262209 RDR262156:RDS262209 RNN262156:RNO262209 RXJ262156:RXK262209 SHF262156:SHG262209 SRB262156:SRC262209 TAX262156:TAY262209 TKT262156:TKU262209 TUP262156:TUQ262209 UEL262156:UEM262209 UOH262156:UOI262209 UYD262156:UYE262209 VHZ262156:VIA262209 VRV262156:VRW262209 WBR262156:WBS262209 WLN262156:WLO262209 WVJ262156:WVK262209 B327692:C327745 IX327692:IY327745 ST327692:SU327745 ACP327692:ACQ327745 AML327692:AMM327745 AWH327692:AWI327745 BGD327692:BGE327745 BPZ327692:BQA327745 BZV327692:BZW327745 CJR327692:CJS327745 CTN327692:CTO327745 DDJ327692:DDK327745 DNF327692:DNG327745 DXB327692:DXC327745 EGX327692:EGY327745 EQT327692:EQU327745 FAP327692:FAQ327745 FKL327692:FKM327745 FUH327692:FUI327745 GED327692:GEE327745 GNZ327692:GOA327745 GXV327692:GXW327745 HHR327692:HHS327745 HRN327692:HRO327745 IBJ327692:IBK327745 ILF327692:ILG327745 IVB327692:IVC327745 JEX327692:JEY327745 JOT327692:JOU327745 JYP327692:JYQ327745 KIL327692:KIM327745 KSH327692:KSI327745 LCD327692:LCE327745 LLZ327692:LMA327745 LVV327692:LVW327745 MFR327692:MFS327745 MPN327692:MPO327745 MZJ327692:MZK327745 NJF327692:NJG327745 NTB327692:NTC327745 OCX327692:OCY327745 OMT327692:OMU327745 OWP327692:OWQ327745 PGL327692:PGM327745 PQH327692:PQI327745 QAD327692:QAE327745 QJZ327692:QKA327745 QTV327692:QTW327745 RDR327692:RDS327745 RNN327692:RNO327745 RXJ327692:RXK327745 SHF327692:SHG327745 SRB327692:SRC327745 TAX327692:TAY327745 TKT327692:TKU327745 TUP327692:TUQ327745 UEL327692:UEM327745 UOH327692:UOI327745 UYD327692:UYE327745 VHZ327692:VIA327745 VRV327692:VRW327745 WBR327692:WBS327745 WLN327692:WLO327745 WVJ327692:WVK327745 B393228:C393281 IX393228:IY393281 ST393228:SU393281 ACP393228:ACQ393281 AML393228:AMM393281 AWH393228:AWI393281 BGD393228:BGE393281 BPZ393228:BQA393281 BZV393228:BZW393281 CJR393228:CJS393281 CTN393228:CTO393281 DDJ393228:DDK393281 DNF393228:DNG393281 DXB393228:DXC393281 EGX393228:EGY393281 EQT393228:EQU393281 FAP393228:FAQ393281 FKL393228:FKM393281 FUH393228:FUI393281 GED393228:GEE393281 GNZ393228:GOA393281 GXV393228:GXW393281 HHR393228:HHS393281 HRN393228:HRO393281 IBJ393228:IBK393281 ILF393228:ILG393281 IVB393228:IVC393281 JEX393228:JEY393281 JOT393228:JOU393281 JYP393228:JYQ393281 KIL393228:KIM393281 KSH393228:KSI393281 LCD393228:LCE393281 LLZ393228:LMA393281 LVV393228:LVW393281 MFR393228:MFS393281 MPN393228:MPO393281 MZJ393228:MZK393281 NJF393228:NJG393281 NTB393228:NTC393281 OCX393228:OCY393281 OMT393228:OMU393281 OWP393228:OWQ393281 PGL393228:PGM393281 PQH393228:PQI393281 QAD393228:QAE393281 QJZ393228:QKA393281 QTV393228:QTW393281 RDR393228:RDS393281 RNN393228:RNO393281 RXJ393228:RXK393281 SHF393228:SHG393281 SRB393228:SRC393281 TAX393228:TAY393281 TKT393228:TKU393281 TUP393228:TUQ393281 UEL393228:UEM393281 UOH393228:UOI393281 UYD393228:UYE393281 VHZ393228:VIA393281 VRV393228:VRW393281 WBR393228:WBS393281 WLN393228:WLO393281 WVJ393228:WVK393281 B458764:C458817 IX458764:IY458817 ST458764:SU458817 ACP458764:ACQ458817 AML458764:AMM458817 AWH458764:AWI458817 BGD458764:BGE458817 BPZ458764:BQA458817 BZV458764:BZW458817 CJR458764:CJS458817 CTN458764:CTO458817 DDJ458764:DDK458817 DNF458764:DNG458817 DXB458764:DXC458817 EGX458764:EGY458817 EQT458764:EQU458817 FAP458764:FAQ458817 FKL458764:FKM458817 FUH458764:FUI458817 GED458764:GEE458817 GNZ458764:GOA458817 GXV458764:GXW458817 HHR458764:HHS458817 HRN458764:HRO458817 IBJ458764:IBK458817 ILF458764:ILG458817 IVB458764:IVC458817 JEX458764:JEY458817 JOT458764:JOU458817 JYP458764:JYQ458817 KIL458764:KIM458817 KSH458764:KSI458817 LCD458764:LCE458817 LLZ458764:LMA458817 LVV458764:LVW458817 MFR458764:MFS458817 MPN458764:MPO458817 MZJ458764:MZK458817 NJF458764:NJG458817 NTB458764:NTC458817 OCX458764:OCY458817 OMT458764:OMU458817 OWP458764:OWQ458817 PGL458764:PGM458817 PQH458764:PQI458817 QAD458764:QAE458817 QJZ458764:QKA458817 QTV458764:QTW458817 RDR458764:RDS458817 RNN458764:RNO458817 RXJ458764:RXK458817 SHF458764:SHG458817 SRB458764:SRC458817 TAX458764:TAY458817 TKT458764:TKU458817 TUP458764:TUQ458817 UEL458764:UEM458817 UOH458764:UOI458817 UYD458764:UYE458817 VHZ458764:VIA458817 VRV458764:VRW458817 WBR458764:WBS458817 WLN458764:WLO458817 WVJ458764:WVK458817 B524300:C524353 IX524300:IY524353 ST524300:SU524353 ACP524300:ACQ524353 AML524300:AMM524353 AWH524300:AWI524353 BGD524300:BGE524353 BPZ524300:BQA524353 BZV524300:BZW524353 CJR524300:CJS524353 CTN524300:CTO524353 DDJ524300:DDK524353 DNF524300:DNG524353 DXB524300:DXC524353 EGX524300:EGY524353 EQT524300:EQU524353 FAP524300:FAQ524353 FKL524300:FKM524353 FUH524300:FUI524353 GED524300:GEE524353 GNZ524300:GOA524353 GXV524300:GXW524353 HHR524300:HHS524353 HRN524300:HRO524353 IBJ524300:IBK524353 ILF524300:ILG524353 IVB524300:IVC524353 JEX524300:JEY524353 JOT524300:JOU524353 JYP524300:JYQ524353 KIL524300:KIM524353 KSH524300:KSI524353 LCD524300:LCE524353 LLZ524300:LMA524353 LVV524300:LVW524353 MFR524300:MFS524353 MPN524300:MPO524353 MZJ524300:MZK524353 NJF524300:NJG524353 NTB524300:NTC524353 OCX524300:OCY524353 OMT524300:OMU524353 OWP524300:OWQ524353 PGL524300:PGM524353 PQH524300:PQI524353 QAD524300:QAE524353 QJZ524300:QKA524353 QTV524300:QTW524353 RDR524300:RDS524353 RNN524300:RNO524353 RXJ524300:RXK524353 SHF524300:SHG524353 SRB524300:SRC524353 TAX524300:TAY524353 TKT524300:TKU524353 TUP524300:TUQ524353 UEL524300:UEM524353 UOH524300:UOI524353 UYD524300:UYE524353 VHZ524300:VIA524353 VRV524300:VRW524353 WBR524300:WBS524353 WLN524300:WLO524353 WVJ524300:WVK524353 B589836:C589889 IX589836:IY589889 ST589836:SU589889 ACP589836:ACQ589889 AML589836:AMM589889 AWH589836:AWI589889 BGD589836:BGE589889 BPZ589836:BQA589889 BZV589836:BZW589889 CJR589836:CJS589889 CTN589836:CTO589889 DDJ589836:DDK589889 DNF589836:DNG589889 DXB589836:DXC589889 EGX589836:EGY589889 EQT589836:EQU589889 FAP589836:FAQ589889 FKL589836:FKM589889 FUH589836:FUI589889 GED589836:GEE589889 GNZ589836:GOA589889 GXV589836:GXW589889 HHR589836:HHS589889 HRN589836:HRO589889 IBJ589836:IBK589889 ILF589836:ILG589889 IVB589836:IVC589889 JEX589836:JEY589889 JOT589836:JOU589889 JYP589836:JYQ589889 KIL589836:KIM589889 KSH589836:KSI589889 LCD589836:LCE589889 LLZ589836:LMA589889 LVV589836:LVW589889 MFR589836:MFS589889 MPN589836:MPO589889 MZJ589836:MZK589889 NJF589836:NJG589889 NTB589836:NTC589889 OCX589836:OCY589889 OMT589836:OMU589889 OWP589836:OWQ589889 PGL589836:PGM589889 PQH589836:PQI589889 QAD589836:QAE589889 QJZ589836:QKA589889 QTV589836:QTW589889 RDR589836:RDS589889 RNN589836:RNO589889 RXJ589836:RXK589889 SHF589836:SHG589889 SRB589836:SRC589889 TAX589836:TAY589889 TKT589836:TKU589889 TUP589836:TUQ589889 UEL589836:UEM589889 UOH589836:UOI589889 UYD589836:UYE589889 VHZ589836:VIA589889 VRV589836:VRW589889 WBR589836:WBS589889 WLN589836:WLO589889 WVJ589836:WVK589889 B655372:C655425 IX655372:IY655425 ST655372:SU655425 ACP655372:ACQ655425 AML655372:AMM655425 AWH655372:AWI655425 BGD655372:BGE655425 BPZ655372:BQA655425 BZV655372:BZW655425 CJR655372:CJS655425 CTN655372:CTO655425 DDJ655372:DDK655425 DNF655372:DNG655425 DXB655372:DXC655425 EGX655372:EGY655425 EQT655372:EQU655425 FAP655372:FAQ655425 FKL655372:FKM655425 FUH655372:FUI655425 GED655372:GEE655425 GNZ655372:GOA655425 GXV655372:GXW655425 HHR655372:HHS655425 HRN655372:HRO655425 IBJ655372:IBK655425 ILF655372:ILG655425 IVB655372:IVC655425 JEX655372:JEY655425 JOT655372:JOU655425 JYP655372:JYQ655425 KIL655372:KIM655425 KSH655372:KSI655425 LCD655372:LCE655425 LLZ655372:LMA655425 LVV655372:LVW655425 MFR655372:MFS655425 MPN655372:MPO655425 MZJ655372:MZK655425 NJF655372:NJG655425 NTB655372:NTC655425 OCX655372:OCY655425 OMT655372:OMU655425 OWP655372:OWQ655425 PGL655372:PGM655425 PQH655372:PQI655425 QAD655372:QAE655425 QJZ655372:QKA655425 QTV655372:QTW655425 RDR655372:RDS655425 RNN655372:RNO655425 RXJ655372:RXK655425 SHF655372:SHG655425 SRB655372:SRC655425 TAX655372:TAY655425 TKT655372:TKU655425 TUP655372:TUQ655425 UEL655372:UEM655425 UOH655372:UOI655425 UYD655372:UYE655425 VHZ655372:VIA655425 VRV655372:VRW655425 WBR655372:WBS655425 WLN655372:WLO655425 WVJ655372:WVK655425 B720908:C720961 IX720908:IY720961 ST720908:SU720961 ACP720908:ACQ720961 AML720908:AMM720961 AWH720908:AWI720961 BGD720908:BGE720961 BPZ720908:BQA720961 BZV720908:BZW720961 CJR720908:CJS720961 CTN720908:CTO720961 DDJ720908:DDK720961 DNF720908:DNG720961 DXB720908:DXC720961 EGX720908:EGY720961 EQT720908:EQU720961 FAP720908:FAQ720961 FKL720908:FKM720961 FUH720908:FUI720961 GED720908:GEE720961 GNZ720908:GOA720961 GXV720908:GXW720961 HHR720908:HHS720961 HRN720908:HRO720961 IBJ720908:IBK720961 ILF720908:ILG720961 IVB720908:IVC720961 JEX720908:JEY720961 JOT720908:JOU720961 JYP720908:JYQ720961 KIL720908:KIM720961 KSH720908:KSI720961 LCD720908:LCE720961 LLZ720908:LMA720961 LVV720908:LVW720961 MFR720908:MFS720961 MPN720908:MPO720961 MZJ720908:MZK720961 NJF720908:NJG720961 NTB720908:NTC720961 OCX720908:OCY720961 OMT720908:OMU720961 OWP720908:OWQ720961 PGL720908:PGM720961 PQH720908:PQI720961 QAD720908:QAE720961 QJZ720908:QKA720961 QTV720908:QTW720961 RDR720908:RDS720961 RNN720908:RNO720961 RXJ720908:RXK720961 SHF720908:SHG720961 SRB720908:SRC720961 TAX720908:TAY720961 TKT720908:TKU720961 TUP720908:TUQ720961 UEL720908:UEM720961 UOH720908:UOI720961 UYD720908:UYE720961 VHZ720908:VIA720961 VRV720908:VRW720961 WBR720908:WBS720961 WLN720908:WLO720961 WVJ720908:WVK720961 B786444:C786497 IX786444:IY786497 ST786444:SU786497 ACP786444:ACQ786497 AML786444:AMM786497 AWH786444:AWI786497 BGD786444:BGE786497 BPZ786444:BQA786497 BZV786444:BZW786497 CJR786444:CJS786497 CTN786444:CTO786497 DDJ786444:DDK786497 DNF786444:DNG786497 DXB786444:DXC786497 EGX786444:EGY786497 EQT786444:EQU786497 FAP786444:FAQ786497 FKL786444:FKM786497 FUH786444:FUI786497 GED786444:GEE786497 GNZ786444:GOA786497 GXV786444:GXW786497 HHR786444:HHS786497 HRN786444:HRO786497 IBJ786444:IBK786497 ILF786444:ILG786497 IVB786444:IVC786497 JEX786444:JEY786497 JOT786444:JOU786497 JYP786444:JYQ786497 KIL786444:KIM786497 KSH786444:KSI786497 LCD786444:LCE786497 LLZ786444:LMA786497 LVV786444:LVW786497 MFR786444:MFS786497 MPN786444:MPO786497 MZJ786444:MZK786497 NJF786444:NJG786497 NTB786444:NTC786497 OCX786444:OCY786497 OMT786444:OMU786497 OWP786444:OWQ786497 PGL786444:PGM786497 PQH786444:PQI786497 QAD786444:QAE786497 QJZ786444:QKA786497 QTV786444:QTW786497 RDR786444:RDS786497 RNN786444:RNO786497 RXJ786444:RXK786497 SHF786444:SHG786497 SRB786444:SRC786497 TAX786444:TAY786497 TKT786444:TKU786497 TUP786444:TUQ786497 UEL786444:UEM786497 UOH786444:UOI786497 UYD786444:UYE786497 VHZ786444:VIA786497 VRV786444:VRW786497 WBR786444:WBS786497 WLN786444:WLO786497 WVJ786444:WVK786497 B851980:C852033 IX851980:IY852033 ST851980:SU852033 ACP851980:ACQ852033 AML851980:AMM852033 AWH851980:AWI852033 BGD851980:BGE852033 BPZ851980:BQA852033 BZV851980:BZW852033 CJR851980:CJS852033 CTN851980:CTO852033 DDJ851980:DDK852033 DNF851980:DNG852033 DXB851980:DXC852033 EGX851980:EGY852033 EQT851980:EQU852033 FAP851980:FAQ852033 FKL851980:FKM852033 FUH851980:FUI852033 GED851980:GEE852033 GNZ851980:GOA852033 GXV851980:GXW852033 HHR851980:HHS852033 HRN851980:HRO852033 IBJ851980:IBK852033 ILF851980:ILG852033 IVB851980:IVC852033 JEX851980:JEY852033 JOT851980:JOU852033 JYP851980:JYQ852033 KIL851980:KIM852033 KSH851980:KSI852033 LCD851980:LCE852033 LLZ851980:LMA852033 LVV851980:LVW852033 MFR851980:MFS852033 MPN851980:MPO852033 MZJ851980:MZK852033 NJF851980:NJG852033 NTB851980:NTC852033 OCX851980:OCY852033 OMT851980:OMU852033 OWP851980:OWQ852033 PGL851980:PGM852033 PQH851980:PQI852033 QAD851980:QAE852033 QJZ851980:QKA852033 QTV851980:QTW852033 RDR851980:RDS852033 RNN851980:RNO852033 RXJ851980:RXK852033 SHF851980:SHG852033 SRB851980:SRC852033 TAX851980:TAY852033 TKT851980:TKU852033 TUP851980:TUQ852033 UEL851980:UEM852033 UOH851980:UOI852033 UYD851980:UYE852033 VHZ851980:VIA852033 VRV851980:VRW852033 WBR851980:WBS852033 WLN851980:WLO852033 WVJ851980:WVK852033 B917516:C917569 IX917516:IY917569 ST917516:SU917569 ACP917516:ACQ917569 AML917516:AMM917569 AWH917516:AWI917569 BGD917516:BGE917569 BPZ917516:BQA917569 BZV917516:BZW917569 CJR917516:CJS917569 CTN917516:CTO917569 DDJ917516:DDK917569 DNF917516:DNG917569 DXB917516:DXC917569 EGX917516:EGY917569 EQT917516:EQU917569 FAP917516:FAQ917569 FKL917516:FKM917569 FUH917516:FUI917569 GED917516:GEE917569 GNZ917516:GOA917569 GXV917516:GXW917569 HHR917516:HHS917569 HRN917516:HRO917569 IBJ917516:IBK917569 ILF917516:ILG917569 IVB917516:IVC917569 JEX917516:JEY917569 JOT917516:JOU917569 JYP917516:JYQ917569 KIL917516:KIM917569 KSH917516:KSI917569 LCD917516:LCE917569 LLZ917516:LMA917569 LVV917516:LVW917569 MFR917516:MFS917569 MPN917516:MPO917569 MZJ917516:MZK917569 NJF917516:NJG917569 NTB917516:NTC917569 OCX917516:OCY917569 OMT917516:OMU917569 OWP917516:OWQ917569 PGL917516:PGM917569 PQH917516:PQI917569 QAD917516:QAE917569 QJZ917516:QKA917569 QTV917516:QTW917569 RDR917516:RDS917569 RNN917516:RNO917569 RXJ917516:RXK917569 SHF917516:SHG917569 SRB917516:SRC917569 TAX917516:TAY917569 TKT917516:TKU917569 TUP917516:TUQ917569 UEL917516:UEM917569 UOH917516:UOI917569 UYD917516:UYE917569 VHZ917516:VIA917569 VRV917516:VRW917569 WBR917516:WBS917569 WLN917516:WLO917569 WVJ917516:WVK917569 B983052:C983105 IX983052:IY983105 ST983052:SU983105 ACP983052:ACQ983105 AML983052:AMM983105 AWH983052:AWI983105 BGD983052:BGE983105 BPZ983052:BQA983105 BZV983052:BZW983105 CJR983052:CJS983105 CTN983052:CTO983105 DDJ983052:DDK983105 DNF983052:DNG983105 DXB983052:DXC983105 EGX983052:EGY983105 EQT983052:EQU983105 FAP983052:FAQ983105 FKL983052:FKM983105 FUH983052:FUI983105 GED983052:GEE983105 GNZ983052:GOA983105 GXV983052:GXW983105 HHR983052:HHS983105 HRN983052:HRO983105 IBJ983052:IBK983105 ILF983052:ILG983105 IVB983052:IVC983105 JEX983052:JEY983105 JOT983052:JOU983105 JYP983052:JYQ983105 KIL983052:KIM983105 KSH983052:KSI983105 LCD983052:LCE983105 LLZ983052:LMA983105 LVV983052:LVW983105 MFR983052:MFS983105 MPN983052:MPO983105 MZJ983052:MZK983105 NJF983052:NJG983105 NTB983052:NTC983105 OCX983052:OCY983105 OMT983052:OMU983105 OWP983052:OWQ983105 PGL983052:PGM983105 PQH983052:PQI983105 QAD983052:QAE983105 QJZ983052:QKA983105 QTV983052:QTW983105 RDR983052:RDS983105 RNN983052:RNO983105 RXJ983052:RXK983105 SHF983052:SHG983105 SRB983052:SRC983105 TAX983052:TAY983105 TKT983052:TKU983105 TUP983052:TUQ983105 UEL983052:UEM983105 UOH983052:UOI983105 UYD983052:UYE983105 VHZ983052:VIA983105 VRV983052:VRW983105 WBR983052:WBS983105 WLN983052:WLO983105 WVJ983052:WVK983105 E48:F48 JA48:JB48 SW48:SX48 ACS48:ACT48 AMO48:AMP48 AWK48:AWL48 BGG48:BGH48 BQC48:BQD48 BZY48:BZZ48 CJU48:CJV48 CTQ48:CTR48 DDM48:DDN48 DNI48:DNJ48 DXE48:DXF48 EHA48:EHB48 EQW48:EQX48 FAS48:FAT48 FKO48:FKP48 FUK48:FUL48 GEG48:GEH48 GOC48:GOD48 GXY48:GXZ48 HHU48:HHV48 HRQ48:HRR48 IBM48:IBN48 ILI48:ILJ48 IVE48:IVF48 JFA48:JFB48 JOW48:JOX48 JYS48:JYT48 KIO48:KIP48 KSK48:KSL48 LCG48:LCH48 LMC48:LMD48 LVY48:LVZ48 MFU48:MFV48 MPQ48:MPR48 MZM48:MZN48 NJI48:NJJ48 NTE48:NTF48 ODA48:ODB48 OMW48:OMX48 OWS48:OWT48 PGO48:PGP48 PQK48:PQL48 QAG48:QAH48 QKC48:QKD48 QTY48:QTZ48 RDU48:RDV48 RNQ48:RNR48 RXM48:RXN48 SHI48:SHJ48 SRE48:SRF48 TBA48:TBB48 TKW48:TKX48 TUS48:TUT48 UEO48:UEP48 UOK48:UOL48 UYG48:UYH48 VIC48:VID48 VRY48:VRZ48 WBU48:WBV48 WLQ48:WLR48 WVM48:WVN48 E65586:F65586 JA65586:JB65586 SW65586:SX65586 ACS65586:ACT65586 AMO65586:AMP65586 AWK65586:AWL65586 BGG65586:BGH65586 BQC65586:BQD65586 BZY65586:BZZ65586 CJU65586:CJV65586 CTQ65586:CTR65586 DDM65586:DDN65586 DNI65586:DNJ65586 DXE65586:DXF65586 EHA65586:EHB65586 EQW65586:EQX65586 FAS65586:FAT65586 FKO65586:FKP65586 FUK65586:FUL65586 GEG65586:GEH65586 GOC65586:GOD65586 GXY65586:GXZ65586 HHU65586:HHV65586 HRQ65586:HRR65586 IBM65586:IBN65586 ILI65586:ILJ65586 IVE65586:IVF65586 JFA65586:JFB65586 JOW65586:JOX65586 JYS65586:JYT65586 KIO65586:KIP65586 KSK65586:KSL65586 LCG65586:LCH65586 LMC65586:LMD65586 LVY65586:LVZ65586 MFU65586:MFV65586 MPQ65586:MPR65586 MZM65586:MZN65586 NJI65586:NJJ65586 NTE65586:NTF65586 ODA65586:ODB65586 OMW65586:OMX65586 OWS65586:OWT65586 PGO65586:PGP65586 PQK65586:PQL65586 QAG65586:QAH65586 QKC65586:QKD65586 QTY65586:QTZ65586 RDU65586:RDV65586 RNQ65586:RNR65586 RXM65586:RXN65586 SHI65586:SHJ65586 SRE65586:SRF65586 TBA65586:TBB65586 TKW65586:TKX65586 TUS65586:TUT65586 UEO65586:UEP65586 UOK65586:UOL65586 UYG65586:UYH65586 VIC65586:VID65586 VRY65586:VRZ65586 WBU65586:WBV65586 WLQ65586:WLR65586 WVM65586:WVN65586 E131122:F131122 JA131122:JB131122 SW131122:SX131122 ACS131122:ACT131122 AMO131122:AMP131122 AWK131122:AWL131122 BGG131122:BGH131122 BQC131122:BQD131122 BZY131122:BZZ131122 CJU131122:CJV131122 CTQ131122:CTR131122 DDM131122:DDN131122 DNI131122:DNJ131122 DXE131122:DXF131122 EHA131122:EHB131122 EQW131122:EQX131122 FAS131122:FAT131122 FKO131122:FKP131122 FUK131122:FUL131122 GEG131122:GEH131122 GOC131122:GOD131122 GXY131122:GXZ131122 HHU131122:HHV131122 HRQ131122:HRR131122 IBM131122:IBN131122 ILI131122:ILJ131122 IVE131122:IVF131122 JFA131122:JFB131122 JOW131122:JOX131122 JYS131122:JYT131122 KIO131122:KIP131122 KSK131122:KSL131122 LCG131122:LCH131122 LMC131122:LMD131122 LVY131122:LVZ131122 MFU131122:MFV131122 MPQ131122:MPR131122 MZM131122:MZN131122 NJI131122:NJJ131122 NTE131122:NTF131122 ODA131122:ODB131122 OMW131122:OMX131122 OWS131122:OWT131122 PGO131122:PGP131122 PQK131122:PQL131122 QAG131122:QAH131122 QKC131122:QKD131122 QTY131122:QTZ131122 RDU131122:RDV131122 RNQ131122:RNR131122 RXM131122:RXN131122 SHI131122:SHJ131122 SRE131122:SRF131122 TBA131122:TBB131122 TKW131122:TKX131122 TUS131122:TUT131122 UEO131122:UEP131122 UOK131122:UOL131122 UYG131122:UYH131122 VIC131122:VID131122 VRY131122:VRZ131122 WBU131122:WBV131122 WLQ131122:WLR131122 WVM131122:WVN131122 E196658:F196658 JA196658:JB196658 SW196658:SX196658 ACS196658:ACT196658 AMO196658:AMP196658 AWK196658:AWL196658 BGG196658:BGH196658 BQC196658:BQD196658 BZY196658:BZZ196658 CJU196658:CJV196658 CTQ196658:CTR196658 DDM196658:DDN196658 DNI196658:DNJ196658 DXE196658:DXF196658 EHA196658:EHB196658 EQW196658:EQX196658 FAS196658:FAT196658 FKO196658:FKP196658 FUK196658:FUL196658 GEG196658:GEH196658 GOC196658:GOD196658 GXY196658:GXZ196658 HHU196658:HHV196658 HRQ196658:HRR196658 IBM196658:IBN196658 ILI196658:ILJ196658 IVE196658:IVF196658 JFA196658:JFB196658 JOW196658:JOX196658 JYS196658:JYT196658 KIO196658:KIP196658 KSK196658:KSL196658 LCG196658:LCH196658 LMC196658:LMD196658 LVY196658:LVZ196658 MFU196658:MFV196658 MPQ196658:MPR196658 MZM196658:MZN196658 NJI196658:NJJ196658 NTE196658:NTF196658 ODA196658:ODB196658 OMW196658:OMX196658 OWS196658:OWT196658 PGO196658:PGP196658 PQK196658:PQL196658 QAG196658:QAH196658 QKC196658:QKD196658 QTY196658:QTZ196658 RDU196658:RDV196658 RNQ196658:RNR196658 RXM196658:RXN196658 SHI196658:SHJ196658 SRE196658:SRF196658 TBA196658:TBB196658 TKW196658:TKX196658 TUS196658:TUT196658 UEO196658:UEP196658 UOK196658:UOL196658 UYG196658:UYH196658 VIC196658:VID196658 VRY196658:VRZ196658 WBU196658:WBV196658 WLQ196658:WLR196658 WVM196658:WVN196658 E262194:F262194 JA262194:JB262194 SW262194:SX262194 ACS262194:ACT262194 AMO262194:AMP262194 AWK262194:AWL262194 BGG262194:BGH262194 BQC262194:BQD262194 BZY262194:BZZ262194 CJU262194:CJV262194 CTQ262194:CTR262194 DDM262194:DDN262194 DNI262194:DNJ262194 DXE262194:DXF262194 EHA262194:EHB262194 EQW262194:EQX262194 FAS262194:FAT262194 FKO262194:FKP262194 FUK262194:FUL262194 GEG262194:GEH262194 GOC262194:GOD262194 GXY262194:GXZ262194 HHU262194:HHV262194 HRQ262194:HRR262194 IBM262194:IBN262194 ILI262194:ILJ262194 IVE262194:IVF262194 JFA262194:JFB262194 JOW262194:JOX262194 JYS262194:JYT262194 KIO262194:KIP262194 KSK262194:KSL262194 LCG262194:LCH262194 LMC262194:LMD262194 LVY262194:LVZ262194 MFU262194:MFV262194 MPQ262194:MPR262194 MZM262194:MZN262194 NJI262194:NJJ262194 NTE262194:NTF262194 ODA262194:ODB262194 OMW262194:OMX262194 OWS262194:OWT262194 PGO262194:PGP262194 PQK262194:PQL262194 QAG262194:QAH262194 QKC262194:QKD262194 QTY262194:QTZ262194 RDU262194:RDV262194 RNQ262194:RNR262194 RXM262194:RXN262194 SHI262194:SHJ262194 SRE262194:SRF262194 TBA262194:TBB262194 TKW262194:TKX262194 TUS262194:TUT262194 UEO262194:UEP262194 UOK262194:UOL262194 UYG262194:UYH262194 VIC262194:VID262194 VRY262194:VRZ262194 WBU262194:WBV262194 WLQ262194:WLR262194 WVM262194:WVN262194 E327730:F327730 JA327730:JB327730 SW327730:SX327730 ACS327730:ACT327730 AMO327730:AMP327730 AWK327730:AWL327730 BGG327730:BGH327730 BQC327730:BQD327730 BZY327730:BZZ327730 CJU327730:CJV327730 CTQ327730:CTR327730 DDM327730:DDN327730 DNI327730:DNJ327730 DXE327730:DXF327730 EHA327730:EHB327730 EQW327730:EQX327730 FAS327730:FAT327730 FKO327730:FKP327730 FUK327730:FUL327730 GEG327730:GEH327730 GOC327730:GOD327730 GXY327730:GXZ327730 HHU327730:HHV327730 HRQ327730:HRR327730 IBM327730:IBN327730 ILI327730:ILJ327730 IVE327730:IVF327730 JFA327730:JFB327730 JOW327730:JOX327730 JYS327730:JYT327730 KIO327730:KIP327730 KSK327730:KSL327730 LCG327730:LCH327730 LMC327730:LMD327730 LVY327730:LVZ327730 MFU327730:MFV327730 MPQ327730:MPR327730 MZM327730:MZN327730 NJI327730:NJJ327730 NTE327730:NTF327730 ODA327730:ODB327730 OMW327730:OMX327730 OWS327730:OWT327730 PGO327730:PGP327730 PQK327730:PQL327730 QAG327730:QAH327730 QKC327730:QKD327730 QTY327730:QTZ327730 RDU327730:RDV327730 RNQ327730:RNR327730 RXM327730:RXN327730 SHI327730:SHJ327730 SRE327730:SRF327730 TBA327730:TBB327730 TKW327730:TKX327730 TUS327730:TUT327730 UEO327730:UEP327730 UOK327730:UOL327730 UYG327730:UYH327730 VIC327730:VID327730 VRY327730:VRZ327730 WBU327730:WBV327730 WLQ327730:WLR327730 WVM327730:WVN327730 E393266:F393266 JA393266:JB393266 SW393266:SX393266 ACS393266:ACT393266 AMO393266:AMP393266 AWK393266:AWL393266 BGG393266:BGH393266 BQC393266:BQD393266 BZY393266:BZZ393266 CJU393266:CJV393266 CTQ393266:CTR393266 DDM393266:DDN393266 DNI393266:DNJ393266 DXE393266:DXF393266 EHA393266:EHB393266 EQW393266:EQX393266 FAS393266:FAT393266 FKO393266:FKP393266 FUK393266:FUL393266 GEG393266:GEH393266 GOC393266:GOD393266 GXY393266:GXZ393266 HHU393266:HHV393266 HRQ393266:HRR393266 IBM393266:IBN393266 ILI393266:ILJ393266 IVE393266:IVF393266 JFA393266:JFB393266 JOW393266:JOX393266 JYS393266:JYT393266 KIO393266:KIP393266 KSK393266:KSL393266 LCG393266:LCH393266 LMC393266:LMD393266 LVY393266:LVZ393266 MFU393266:MFV393266 MPQ393266:MPR393266 MZM393266:MZN393266 NJI393266:NJJ393266 NTE393266:NTF393266 ODA393266:ODB393266 OMW393266:OMX393266 OWS393266:OWT393266 PGO393266:PGP393266 PQK393266:PQL393266 QAG393266:QAH393266 QKC393266:QKD393266 QTY393266:QTZ393266 RDU393266:RDV393266 RNQ393266:RNR393266 RXM393266:RXN393266 SHI393266:SHJ393266 SRE393266:SRF393266 TBA393266:TBB393266 TKW393266:TKX393266 TUS393266:TUT393266 UEO393266:UEP393266 UOK393266:UOL393266 UYG393266:UYH393266 VIC393266:VID393266 VRY393266:VRZ393266 WBU393266:WBV393266 WLQ393266:WLR393266 WVM393266:WVN393266 E458802:F458802 JA458802:JB458802 SW458802:SX458802 ACS458802:ACT458802 AMO458802:AMP458802 AWK458802:AWL458802 BGG458802:BGH458802 BQC458802:BQD458802 BZY458802:BZZ458802 CJU458802:CJV458802 CTQ458802:CTR458802 DDM458802:DDN458802 DNI458802:DNJ458802 DXE458802:DXF458802 EHA458802:EHB458802 EQW458802:EQX458802 FAS458802:FAT458802 FKO458802:FKP458802 FUK458802:FUL458802 GEG458802:GEH458802 GOC458802:GOD458802 GXY458802:GXZ458802 HHU458802:HHV458802 HRQ458802:HRR458802 IBM458802:IBN458802 ILI458802:ILJ458802 IVE458802:IVF458802 JFA458802:JFB458802 JOW458802:JOX458802 JYS458802:JYT458802 KIO458802:KIP458802 KSK458802:KSL458802 LCG458802:LCH458802 LMC458802:LMD458802 LVY458802:LVZ458802 MFU458802:MFV458802 MPQ458802:MPR458802 MZM458802:MZN458802 NJI458802:NJJ458802 NTE458802:NTF458802 ODA458802:ODB458802 OMW458802:OMX458802 OWS458802:OWT458802 PGO458802:PGP458802 PQK458802:PQL458802 QAG458802:QAH458802 QKC458802:QKD458802 QTY458802:QTZ458802 RDU458802:RDV458802 RNQ458802:RNR458802 RXM458802:RXN458802 SHI458802:SHJ458802 SRE458802:SRF458802 TBA458802:TBB458802 TKW458802:TKX458802 TUS458802:TUT458802 UEO458802:UEP458802 UOK458802:UOL458802 UYG458802:UYH458802 VIC458802:VID458802 VRY458802:VRZ458802 WBU458802:WBV458802 WLQ458802:WLR458802 WVM458802:WVN458802 E524338:F524338 JA524338:JB524338 SW524338:SX524338 ACS524338:ACT524338 AMO524338:AMP524338 AWK524338:AWL524338 BGG524338:BGH524338 BQC524338:BQD524338 BZY524338:BZZ524338 CJU524338:CJV524338 CTQ524338:CTR524338 DDM524338:DDN524338 DNI524338:DNJ524338 DXE524338:DXF524338 EHA524338:EHB524338 EQW524338:EQX524338 FAS524338:FAT524338 FKO524338:FKP524338 FUK524338:FUL524338 GEG524338:GEH524338 GOC524338:GOD524338 GXY524338:GXZ524338 HHU524338:HHV524338 HRQ524338:HRR524338 IBM524338:IBN524338 ILI524338:ILJ524338 IVE524338:IVF524338 JFA524338:JFB524338 JOW524338:JOX524338 JYS524338:JYT524338 KIO524338:KIP524338 KSK524338:KSL524338 LCG524338:LCH524338 LMC524338:LMD524338 LVY524338:LVZ524338 MFU524338:MFV524338 MPQ524338:MPR524338 MZM524338:MZN524338 NJI524338:NJJ524338 NTE524338:NTF524338 ODA524338:ODB524338 OMW524338:OMX524338 OWS524338:OWT524338 PGO524338:PGP524338 PQK524338:PQL524338 QAG524338:QAH524338 QKC524338:QKD524338 QTY524338:QTZ524338 RDU524338:RDV524338 RNQ524338:RNR524338 RXM524338:RXN524338 SHI524338:SHJ524338 SRE524338:SRF524338 TBA524338:TBB524338 TKW524338:TKX524338 TUS524338:TUT524338 UEO524338:UEP524338 UOK524338:UOL524338 UYG524338:UYH524338 VIC524338:VID524338 VRY524338:VRZ524338 WBU524338:WBV524338 WLQ524338:WLR524338 WVM524338:WVN524338 E589874:F589874 JA589874:JB589874 SW589874:SX589874 ACS589874:ACT589874 AMO589874:AMP589874 AWK589874:AWL589874 BGG589874:BGH589874 BQC589874:BQD589874 BZY589874:BZZ589874 CJU589874:CJV589874 CTQ589874:CTR589874 DDM589874:DDN589874 DNI589874:DNJ589874 DXE589874:DXF589874 EHA589874:EHB589874 EQW589874:EQX589874 FAS589874:FAT589874 FKO589874:FKP589874 FUK589874:FUL589874 GEG589874:GEH589874 GOC589874:GOD589874 GXY589874:GXZ589874 HHU589874:HHV589874 HRQ589874:HRR589874 IBM589874:IBN589874 ILI589874:ILJ589874 IVE589874:IVF589874 JFA589874:JFB589874 JOW589874:JOX589874 JYS589874:JYT589874 KIO589874:KIP589874 KSK589874:KSL589874 LCG589874:LCH589874 LMC589874:LMD589874 LVY589874:LVZ589874 MFU589874:MFV589874 MPQ589874:MPR589874 MZM589874:MZN589874 NJI589874:NJJ589874 NTE589874:NTF589874 ODA589874:ODB589874 OMW589874:OMX589874 OWS589874:OWT589874 PGO589874:PGP589874 PQK589874:PQL589874 QAG589874:QAH589874 QKC589874:QKD589874 QTY589874:QTZ589874 RDU589874:RDV589874 RNQ589874:RNR589874 RXM589874:RXN589874 SHI589874:SHJ589874 SRE589874:SRF589874 TBA589874:TBB589874 TKW589874:TKX589874 TUS589874:TUT589874 UEO589874:UEP589874 UOK589874:UOL589874 UYG589874:UYH589874 VIC589874:VID589874 VRY589874:VRZ589874 WBU589874:WBV589874 WLQ589874:WLR589874 WVM589874:WVN589874 E655410:F655410 JA655410:JB655410 SW655410:SX655410 ACS655410:ACT655410 AMO655410:AMP655410 AWK655410:AWL655410 BGG655410:BGH655410 BQC655410:BQD655410 BZY655410:BZZ655410 CJU655410:CJV655410 CTQ655410:CTR655410 DDM655410:DDN655410 DNI655410:DNJ655410 DXE655410:DXF655410 EHA655410:EHB655410 EQW655410:EQX655410 FAS655410:FAT655410 FKO655410:FKP655410 FUK655410:FUL655410 GEG655410:GEH655410 GOC655410:GOD655410 GXY655410:GXZ655410 HHU655410:HHV655410 HRQ655410:HRR655410 IBM655410:IBN655410 ILI655410:ILJ655410 IVE655410:IVF655410 JFA655410:JFB655410 JOW655410:JOX655410 JYS655410:JYT655410 KIO655410:KIP655410 KSK655410:KSL655410 LCG655410:LCH655410 LMC655410:LMD655410 LVY655410:LVZ655410 MFU655410:MFV655410 MPQ655410:MPR655410 MZM655410:MZN655410 NJI655410:NJJ655410 NTE655410:NTF655410 ODA655410:ODB655410 OMW655410:OMX655410 OWS655410:OWT655410 PGO655410:PGP655410 PQK655410:PQL655410 QAG655410:QAH655410 QKC655410:QKD655410 QTY655410:QTZ655410 RDU655410:RDV655410 RNQ655410:RNR655410 RXM655410:RXN655410 SHI655410:SHJ655410 SRE655410:SRF655410 TBA655410:TBB655410 TKW655410:TKX655410 TUS655410:TUT655410 UEO655410:UEP655410 UOK655410:UOL655410 UYG655410:UYH655410 VIC655410:VID655410 VRY655410:VRZ655410 WBU655410:WBV655410 WLQ655410:WLR655410 WVM655410:WVN655410 E720946:F720946 JA720946:JB720946 SW720946:SX720946 ACS720946:ACT720946 AMO720946:AMP720946 AWK720946:AWL720946 BGG720946:BGH720946 BQC720946:BQD720946 BZY720946:BZZ720946 CJU720946:CJV720946 CTQ720946:CTR720946 DDM720946:DDN720946 DNI720946:DNJ720946 DXE720946:DXF720946 EHA720946:EHB720946 EQW720946:EQX720946 FAS720946:FAT720946 FKO720946:FKP720946 FUK720946:FUL720946 GEG720946:GEH720946 GOC720946:GOD720946 GXY720946:GXZ720946 HHU720946:HHV720946 HRQ720946:HRR720946 IBM720946:IBN720946 ILI720946:ILJ720946 IVE720946:IVF720946 JFA720946:JFB720946 JOW720946:JOX720946 JYS720946:JYT720946 KIO720946:KIP720946 KSK720946:KSL720946 LCG720946:LCH720946 LMC720946:LMD720946 LVY720946:LVZ720946 MFU720946:MFV720946 MPQ720946:MPR720946 MZM720946:MZN720946 NJI720946:NJJ720946 NTE720946:NTF720946 ODA720946:ODB720946 OMW720946:OMX720946 OWS720946:OWT720946 PGO720946:PGP720946 PQK720946:PQL720946 QAG720946:QAH720946 QKC720946:QKD720946 QTY720946:QTZ720946 RDU720946:RDV720946 RNQ720946:RNR720946 RXM720946:RXN720946 SHI720946:SHJ720946 SRE720946:SRF720946 TBA720946:TBB720946 TKW720946:TKX720946 TUS720946:TUT720946 UEO720946:UEP720946 UOK720946:UOL720946 UYG720946:UYH720946 VIC720946:VID720946 VRY720946:VRZ720946 WBU720946:WBV720946 WLQ720946:WLR720946 WVM720946:WVN720946 E786482:F786482 JA786482:JB786482 SW786482:SX786482 ACS786482:ACT786482 AMO786482:AMP786482 AWK786482:AWL786482 BGG786482:BGH786482 BQC786482:BQD786482 BZY786482:BZZ786482 CJU786482:CJV786482 CTQ786482:CTR786482 DDM786482:DDN786482 DNI786482:DNJ786482 DXE786482:DXF786482 EHA786482:EHB786482 EQW786482:EQX786482 FAS786482:FAT786482 FKO786482:FKP786482 FUK786482:FUL786482 GEG786482:GEH786482 GOC786482:GOD786482 GXY786482:GXZ786482 HHU786482:HHV786482 HRQ786482:HRR786482 IBM786482:IBN786482 ILI786482:ILJ786482 IVE786482:IVF786482 JFA786482:JFB786482 JOW786482:JOX786482 JYS786482:JYT786482 KIO786482:KIP786482 KSK786482:KSL786482 LCG786482:LCH786482 LMC786482:LMD786482 LVY786482:LVZ786482 MFU786482:MFV786482 MPQ786482:MPR786482 MZM786482:MZN786482 NJI786482:NJJ786482 NTE786482:NTF786482 ODA786482:ODB786482 OMW786482:OMX786482 OWS786482:OWT786482 PGO786482:PGP786482 PQK786482:PQL786482 QAG786482:QAH786482 QKC786482:QKD786482 QTY786482:QTZ786482 RDU786482:RDV786482 RNQ786482:RNR786482 RXM786482:RXN786482 SHI786482:SHJ786482 SRE786482:SRF786482 TBA786482:TBB786482 TKW786482:TKX786482 TUS786482:TUT786482 UEO786482:UEP786482 UOK786482:UOL786482 UYG786482:UYH786482 VIC786482:VID786482 VRY786482:VRZ786482 WBU786482:WBV786482 WLQ786482:WLR786482 WVM786482:WVN786482 E852018:F852018 JA852018:JB852018 SW852018:SX852018 ACS852018:ACT852018 AMO852018:AMP852018 AWK852018:AWL852018 BGG852018:BGH852018 BQC852018:BQD852018 BZY852018:BZZ852018 CJU852018:CJV852018 CTQ852018:CTR852018 DDM852018:DDN852018 DNI852018:DNJ852018 DXE852018:DXF852018 EHA852018:EHB852018 EQW852018:EQX852018 FAS852018:FAT852018 FKO852018:FKP852018 FUK852018:FUL852018 GEG852018:GEH852018 GOC852018:GOD852018 GXY852018:GXZ852018 HHU852018:HHV852018 HRQ852018:HRR852018 IBM852018:IBN852018 ILI852018:ILJ852018 IVE852018:IVF852018 JFA852018:JFB852018 JOW852018:JOX852018 JYS852018:JYT852018 KIO852018:KIP852018 KSK852018:KSL852018 LCG852018:LCH852018 LMC852018:LMD852018 LVY852018:LVZ852018 MFU852018:MFV852018 MPQ852018:MPR852018 MZM852018:MZN852018 NJI852018:NJJ852018 NTE852018:NTF852018 ODA852018:ODB852018 OMW852018:OMX852018 OWS852018:OWT852018 PGO852018:PGP852018 PQK852018:PQL852018 QAG852018:QAH852018 QKC852018:QKD852018 QTY852018:QTZ852018 RDU852018:RDV852018 RNQ852018:RNR852018 RXM852018:RXN852018 SHI852018:SHJ852018 SRE852018:SRF852018 TBA852018:TBB852018 TKW852018:TKX852018 TUS852018:TUT852018 UEO852018:UEP852018 UOK852018:UOL852018 UYG852018:UYH852018 VIC852018:VID852018 VRY852018:VRZ852018 WBU852018:WBV852018 WLQ852018:WLR852018 WVM852018:WVN852018 E917554:F917554 JA917554:JB917554 SW917554:SX917554 ACS917554:ACT917554 AMO917554:AMP917554 AWK917554:AWL917554 BGG917554:BGH917554 BQC917554:BQD917554 BZY917554:BZZ917554 CJU917554:CJV917554 CTQ917554:CTR917554 DDM917554:DDN917554 DNI917554:DNJ917554 DXE917554:DXF917554 EHA917554:EHB917554 EQW917554:EQX917554 FAS917554:FAT917554 FKO917554:FKP917554 FUK917554:FUL917554 GEG917554:GEH917554 GOC917554:GOD917554 GXY917554:GXZ917554 HHU917554:HHV917554 HRQ917554:HRR917554 IBM917554:IBN917554 ILI917554:ILJ917554 IVE917554:IVF917554 JFA917554:JFB917554 JOW917554:JOX917554 JYS917554:JYT917554 KIO917554:KIP917554 KSK917554:KSL917554 LCG917554:LCH917554 LMC917554:LMD917554 LVY917554:LVZ917554 MFU917554:MFV917554 MPQ917554:MPR917554 MZM917554:MZN917554 NJI917554:NJJ917554 NTE917554:NTF917554 ODA917554:ODB917554 OMW917554:OMX917554 OWS917554:OWT917554 PGO917554:PGP917554 PQK917554:PQL917554 QAG917554:QAH917554 QKC917554:QKD917554 QTY917554:QTZ917554 RDU917554:RDV917554 RNQ917554:RNR917554 RXM917554:RXN917554 SHI917554:SHJ917554 SRE917554:SRF917554 TBA917554:TBB917554 TKW917554:TKX917554 TUS917554:TUT917554 UEO917554:UEP917554 UOK917554:UOL917554 UYG917554:UYH917554 VIC917554:VID917554 VRY917554:VRZ917554 WBU917554:WBV917554 WLQ917554:WLR917554 WVM917554:WVN917554 E983090:F983090 JA983090:JB983090 SW983090:SX983090 ACS983090:ACT983090 AMO983090:AMP983090 AWK983090:AWL983090 BGG983090:BGH983090 BQC983090:BQD983090 BZY983090:BZZ983090 CJU983090:CJV983090 CTQ983090:CTR983090 DDM983090:DDN983090 DNI983090:DNJ983090 DXE983090:DXF983090 EHA983090:EHB983090 EQW983090:EQX983090 FAS983090:FAT983090 FKO983090:FKP983090 FUK983090:FUL983090 GEG983090:GEH983090 GOC983090:GOD983090 GXY983090:GXZ983090 HHU983090:HHV983090 HRQ983090:HRR983090 IBM983090:IBN983090 ILI983090:ILJ983090 IVE983090:IVF983090 JFA983090:JFB983090 JOW983090:JOX983090 JYS983090:JYT983090 KIO983090:KIP983090 KSK983090:KSL983090 LCG983090:LCH983090 LMC983090:LMD983090 LVY983090:LVZ983090 MFU983090:MFV983090 MPQ983090:MPR983090 MZM983090:MZN983090 NJI983090:NJJ983090 NTE983090:NTF983090 ODA983090:ODB983090 OMW983090:OMX983090 OWS983090:OWT983090 PGO983090:PGP983090 PQK983090:PQL983090 QAG983090:QAH983090 QKC983090:QKD983090 QTY983090:QTZ983090 RDU983090:RDV983090 RNQ983090:RNR983090 RXM983090:RXN983090 SHI983090:SHJ983090 SRE983090:SRF983090 TBA983090:TBB983090 TKW983090:TKX983090 TUS983090:TUT983090 UEO983090:UEP983090 UOK983090:UOL983090 UYG983090:UYH983090 VIC983090:VID983090 VRY983090:VRZ983090 WBU983090:WBV983090 WLQ983090:WLR983090 WVM983090:WVN983090 E10:F46 JA10:JB46 SW10:SX46 ACS10:ACT46 AMO10:AMP46 AWK10:AWL46 BGG10:BGH46 BQC10:BQD46 BZY10:BZZ46 CJU10:CJV46 CTQ10:CTR46 DDM10:DDN46 DNI10:DNJ46 DXE10:DXF46 EHA10:EHB46 EQW10:EQX46 FAS10:FAT46 FKO10:FKP46 FUK10:FUL46 GEG10:GEH46 GOC10:GOD46 GXY10:GXZ46 HHU10:HHV46 HRQ10:HRR46 IBM10:IBN46 ILI10:ILJ46 IVE10:IVF46 JFA10:JFB46 JOW10:JOX46 JYS10:JYT46 KIO10:KIP46 KSK10:KSL46 LCG10:LCH46 LMC10:LMD46 LVY10:LVZ46 MFU10:MFV46 MPQ10:MPR46 MZM10:MZN46 NJI10:NJJ46 NTE10:NTF46 ODA10:ODB46 OMW10:OMX46 OWS10:OWT46 PGO10:PGP46 PQK10:PQL46 QAG10:QAH46 QKC10:QKD46 QTY10:QTZ46 RDU10:RDV46 RNQ10:RNR46 RXM10:RXN46 SHI10:SHJ46 SRE10:SRF46 TBA10:TBB46 TKW10:TKX46 TUS10:TUT46 UEO10:UEP46 UOK10:UOL46 UYG10:UYH46 VIC10:VID46 VRY10:VRZ46 WBU10:WBV46 WLQ10:WLR46 WVM10:WVN46 E65548:F65584 JA65548:JB65584 SW65548:SX65584 ACS65548:ACT65584 AMO65548:AMP65584 AWK65548:AWL65584 BGG65548:BGH65584 BQC65548:BQD65584 BZY65548:BZZ65584 CJU65548:CJV65584 CTQ65548:CTR65584 DDM65548:DDN65584 DNI65548:DNJ65584 DXE65548:DXF65584 EHA65548:EHB65584 EQW65548:EQX65584 FAS65548:FAT65584 FKO65548:FKP65584 FUK65548:FUL65584 GEG65548:GEH65584 GOC65548:GOD65584 GXY65548:GXZ65584 HHU65548:HHV65584 HRQ65548:HRR65584 IBM65548:IBN65584 ILI65548:ILJ65584 IVE65548:IVF65584 JFA65548:JFB65584 JOW65548:JOX65584 JYS65548:JYT65584 KIO65548:KIP65584 KSK65548:KSL65584 LCG65548:LCH65584 LMC65548:LMD65584 LVY65548:LVZ65584 MFU65548:MFV65584 MPQ65548:MPR65584 MZM65548:MZN65584 NJI65548:NJJ65584 NTE65548:NTF65584 ODA65548:ODB65584 OMW65548:OMX65584 OWS65548:OWT65584 PGO65548:PGP65584 PQK65548:PQL65584 QAG65548:QAH65584 QKC65548:QKD65584 QTY65548:QTZ65584 RDU65548:RDV65584 RNQ65548:RNR65584 RXM65548:RXN65584 SHI65548:SHJ65584 SRE65548:SRF65584 TBA65548:TBB65584 TKW65548:TKX65584 TUS65548:TUT65584 UEO65548:UEP65584 UOK65548:UOL65584 UYG65548:UYH65584 VIC65548:VID65584 VRY65548:VRZ65584 WBU65548:WBV65584 WLQ65548:WLR65584 WVM65548:WVN65584 E131084:F131120 JA131084:JB131120 SW131084:SX131120 ACS131084:ACT131120 AMO131084:AMP131120 AWK131084:AWL131120 BGG131084:BGH131120 BQC131084:BQD131120 BZY131084:BZZ131120 CJU131084:CJV131120 CTQ131084:CTR131120 DDM131084:DDN131120 DNI131084:DNJ131120 DXE131084:DXF131120 EHA131084:EHB131120 EQW131084:EQX131120 FAS131084:FAT131120 FKO131084:FKP131120 FUK131084:FUL131120 GEG131084:GEH131120 GOC131084:GOD131120 GXY131084:GXZ131120 HHU131084:HHV131120 HRQ131084:HRR131120 IBM131084:IBN131120 ILI131084:ILJ131120 IVE131084:IVF131120 JFA131084:JFB131120 JOW131084:JOX131120 JYS131084:JYT131120 KIO131084:KIP131120 KSK131084:KSL131120 LCG131084:LCH131120 LMC131084:LMD131120 LVY131084:LVZ131120 MFU131084:MFV131120 MPQ131084:MPR131120 MZM131084:MZN131120 NJI131084:NJJ131120 NTE131084:NTF131120 ODA131084:ODB131120 OMW131084:OMX131120 OWS131084:OWT131120 PGO131084:PGP131120 PQK131084:PQL131120 QAG131084:QAH131120 QKC131084:QKD131120 QTY131084:QTZ131120 RDU131084:RDV131120 RNQ131084:RNR131120 RXM131084:RXN131120 SHI131084:SHJ131120 SRE131084:SRF131120 TBA131084:TBB131120 TKW131084:TKX131120 TUS131084:TUT131120 UEO131084:UEP131120 UOK131084:UOL131120 UYG131084:UYH131120 VIC131084:VID131120 VRY131084:VRZ131120 WBU131084:WBV131120 WLQ131084:WLR131120 WVM131084:WVN131120 E196620:F196656 JA196620:JB196656 SW196620:SX196656 ACS196620:ACT196656 AMO196620:AMP196656 AWK196620:AWL196656 BGG196620:BGH196656 BQC196620:BQD196656 BZY196620:BZZ196656 CJU196620:CJV196656 CTQ196620:CTR196656 DDM196620:DDN196656 DNI196620:DNJ196656 DXE196620:DXF196656 EHA196620:EHB196656 EQW196620:EQX196656 FAS196620:FAT196656 FKO196620:FKP196656 FUK196620:FUL196656 GEG196620:GEH196656 GOC196620:GOD196656 GXY196620:GXZ196656 HHU196620:HHV196656 HRQ196620:HRR196656 IBM196620:IBN196656 ILI196620:ILJ196656 IVE196620:IVF196656 JFA196620:JFB196656 JOW196620:JOX196656 JYS196620:JYT196656 KIO196620:KIP196656 KSK196620:KSL196656 LCG196620:LCH196656 LMC196620:LMD196656 LVY196620:LVZ196656 MFU196620:MFV196656 MPQ196620:MPR196656 MZM196620:MZN196656 NJI196620:NJJ196656 NTE196620:NTF196656 ODA196620:ODB196656 OMW196620:OMX196656 OWS196620:OWT196656 PGO196620:PGP196656 PQK196620:PQL196656 QAG196620:QAH196656 QKC196620:QKD196656 QTY196620:QTZ196656 RDU196620:RDV196656 RNQ196620:RNR196656 RXM196620:RXN196656 SHI196620:SHJ196656 SRE196620:SRF196656 TBA196620:TBB196656 TKW196620:TKX196656 TUS196620:TUT196656 UEO196620:UEP196656 UOK196620:UOL196656 UYG196620:UYH196656 VIC196620:VID196656 VRY196620:VRZ196656 WBU196620:WBV196656 WLQ196620:WLR196656 WVM196620:WVN196656 E262156:F262192 JA262156:JB262192 SW262156:SX262192 ACS262156:ACT262192 AMO262156:AMP262192 AWK262156:AWL262192 BGG262156:BGH262192 BQC262156:BQD262192 BZY262156:BZZ262192 CJU262156:CJV262192 CTQ262156:CTR262192 DDM262156:DDN262192 DNI262156:DNJ262192 DXE262156:DXF262192 EHA262156:EHB262192 EQW262156:EQX262192 FAS262156:FAT262192 FKO262156:FKP262192 FUK262156:FUL262192 GEG262156:GEH262192 GOC262156:GOD262192 GXY262156:GXZ262192 HHU262156:HHV262192 HRQ262156:HRR262192 IBM262156:IBN262192 ILI262156:ILJ262192 IVE262156:IVF262192 JFA262156:JFB262192 JOW262156:JOX262192 JYS262156:JYT262192 KIO262156:KIP262192 KSK262156:KSL262192 LCG262156:LCH262192 LMC262156:LMD262192 LVY262156:LVZ262192 MFU262156:MFV262192 MPQ262156:MPR262192 MZM262156:MZN262192 NJI262156:NJJ262192 NTE262156:NTF262192 ODA262156:ODB262192 OMW262156:OMX262192 OWS262156:OWT262192 PGO262156:PGP262192 PQK262156:PQL262192 QAG262156:QAH262192 QKC262156:QKD262192 QTY262156:QTZ262192 RDU262156:RDV262192 RNQ262156:RNR262192 RXM262156:RXN262192 SHI262156:SHJ262192 SRE262156:SRF262192 TBA262156:TBB262192 TKW262156:TKX262192 TUS262156:TUT262192 UEO262156:UEP262192 UOK262156:UOL262192 UYG262156:UYH262192 VIC262156:VID262192 VRY262156:VRZ262192 WBU262156:WBV262192 WLQ262156:WLR262192 WVM262156:WVN262192 E327692:F327728 JA327692:JB327728 SW327692:SX327728 ACS327692:ACT327728 AMO327692:AMP327728 AWK327692:AWL327728 BGG327692:BGH327728 BQC327692:BQD327728 BZY327692:BZZ327728 CJU327692:CJV327728 CTQ327692:CTR327728 DDM327692:DDN327728 DNI327692:DNJ327728 DXE327692:DXF327728 EHA327692:EHB327728 EQW327692:EQX327728 FAS327692:FAT327728 FKO327692:FKP327728 FUK327692:FUL327728 GEG327692:GEH327728 GOC327692:GOD327728 GXY327692:GXZ327728 HHU327692:HHV327728 HRQ327692:HRR327728 IBM327692:IBN327728 ILI327692:ILJ327728 IVE327692:IVF327728 JFA327692:JFB327728 JOW327692:JOX327728 JYS327692:JYT327728 KIO327692:KIP327728 KSK327692:KSL327728 LCG327692:LCH327728 LMC327692:LMD327728 LVY327692:LVZ327728 MFU327692:MFV327728 MPQ327692:MPR327728 MZM327692:MZN327728 NJI327692:NJJ327728 NTE327692:NTF327728 ODA327692:ODB327728 OMW327692:OMX327728 OWS327692:OWT327728 PGO327692:PGP327728 PQK327692:PQL327728 QAG327692:QAH327728 QKC327692:QKD327728 QTY327692:QTZ327728 RDU327692:RDV327728 RNQ327692:RNR327728 RXM327692:RXN327728 SHI327692:SHJ327728 SRE327692:SRF327728 TBA327692:TBB327728 TKW327692:TKX327728 TUS327692:TUT327728 UEO327692:UEP327728 UOK327692:UOL327728 UYG327692:UYH327728 VIC327692:VID327728 VRY327692:VRZ327728 WBU327692:WBV327728 WLQ327692:WLR327728 WVM327692:WVN327728 E393228:F393264 JA393228:JB393264 SW393228:SX393264 ACS393228:ACT393264 AMO393228:AMP393264 AWK393228:AWL393264 BGG393228:BGH393264 BQC393228:BQD393264 BZY393228:BZZ393264 CJU393228:CJV393264 CTQ393228:CTR393264 DDM393228:DDN393264 DNI393228:DNJ393264 DXE393228:DXF393264 EHA393228:EHB393264 EQW393228:EQX393264 FAS393228:FAT393264 FKO393228:FKP393264 FUK393228:FUL393264 GEG393228:GEH393264 GOC393228:GOD393264 GXY393228:GXZ393264 HHU393228:HHV393264 HRQ393228:HRR393264 IBM393228:IBN393264 ILI393228:ILJ393264 IVE393228:IVF393264 JFA393228:JFB393264 JOW393228:JOX393264 JYS393228:JYT393264 KIO393228:KIP393264 KSK393228:KSL393264 LCG393228:LCH393264 LMC393228:LMD393264 LVY393228:LVZ393264 MFU393228:MFV393264 MPQ393228:MPR393264 MZM393228:MZN393264 NJI393228:NJJ393264 NTE393228:NTF393264 ODA393228:ODB393264 OMW393228:OMX393264 OWS393228:OWT393264 PGO393228:PGP393264 PQK393228:PQL393264 QAG393228:QAH393264 QKC393228:QKD393264 QTY393228:QTZ393264 RDU393228:RDV393264 RNQ393228:RNR393264 RXM393228:RXN393264 SHI393228:SHJ393264 SRE393228:SRF393264 TBA393228:TBB393264 TKW393228:TKX393264 TUS393228:TUT393264 UEO393228:UEP393264 UOK393228:UOL393264 UYG393228:UYH393264 VIC393228:VID393264 VRY393228:VRZ393264 WBU393228:WBV393264 WLQ393228:WLR393264 WVM393228:WVN393264 E458764:F458800 JA458764:JB458800 SW458764:SX458800 ACS458764:ACT458800 AMO458764:AMP458800 AWK458764:AWL458800 BGG458764:BGH458800 BQC458764:BQD458800 BZY458764:BZZ458800 CJU458764:CJV458800 CTQ458764:CTR458800 DDM458764:DDN458800 DNI458764:DNJ458800 DXE458764:DXF458800 EHA458764:EHB458800 EQW458764:EQX458800 FAS458764:FAT458800 FKO458764:FKP458800 FUK458764:FUL458800 GEG458764:GEH458800 GOC458764:GOD458800 GXY458764:GXZ458800 HHU458764:HHV458800 HRQ458764:HRR458800 IBM458764:IBN458800 ILI458764:ILJ458800 IVE458764:IVF458800 JFA458764:JFB458800 JOW458764:JOX458800 JYS458764:JYT458800 KIO458764:KIP458800 KSK458764:KSL458800 LCG458764:LCH458800 LMC458764:LMD458800 LVY458764:LVZ458800 MFU458764:MFV458800 MPQ458764:MPR458800 MZM458764:MZN458800 NJI458764:NJJ458800 NTE458764:NTF458800 ODA458764:ODB458800 OMW458764:OMX458800 OWS458764:OWT458800 PGO458764:PGP458800 PQK458764:PQL458800 QAG458764:QAH458800 QKC458764:QKD458800 QTY458764:QTZ458800 RDU458764:RDV458800 RNQ458764:RNR458800 RXM458764:RXN458800 SHI458764:SHJ458800 SRE458764:SRF458800 TBA458764:TBB458800 TKW458764:TKX458800 TUS458764:TUT458800 UEO458764:UEP458800 UOK458764:UOL458800 UYG458764:UYH458800 VIC458764:VID458800 VRY458764:VRZ458800 WBU458764:WBV458800 WLQ458764:WLR458800 WVM458764:WVN458800 E524300:F524336 JA524300:JB524336 SW524300:SX524336 ACS524300:ACT524336 AMO524300:AMP524336 AWK524300:AWL524336 BGG524300:BGH524336 BQC524300:BQD524336 BZY524300:BZZ524336 CJU524300:CJV524336 CTQ524300:CTR524336 DDM524300:DDN524336 DNI524300:DNJ524336 DXE524300:DXF524336 EHA524300:EHB524336 EQW524300:EQX524336 FAS524300:FAT524336 FKO524300:FKP524336 FUK524300:FUL524336 GEG524300:GEH524336 GOC524300:GOD524336 GXY524300:GXZ524336 HHU524300:HHV524336 HRQ524300:HRR524336 IBM524300:IBN524336 ILI524300:ILJ524336 IVE524300:IVF524336 JFA524300:JFB524336 JOW524300:JOX524336 JYS524300:JYT524336 KIO524300:KIP524336 KSK524300:KSL524336 LCG524300:LCH524336 LMC524300:LMD524336 LVY524300:LVZ524336 MFU524300:MFV524336 MPQ524300:MPR524336 MZM524300:MZN524336 NJI524300:NJJ524336 NTE524300:NTF524336 ODA524300:ODB524336 OMW524300:OMX524336 OWS524300:OWT524336 PGO524300:PGP524336 PQK524300:PQL524336 QAG524300:QAH524336 QKC524300:QKD524336 QTY524300:QTZ524336 RDU524300:RDV524336 RNQ524300:RNR524336 RXM524300:RXN524336 SHI524300:SHJ524336 SRE524300:SRF524336 TBA524300:TBB524336 TKW524300:TKX524336 TUS524300:TUT524336 UEO524300:UEP524336 UOK524300:UOL524336 UYG524300:UYH524336 VIC524300:VID524336 VRY524300:VRZ524336 WBU524300:WBV524336 WLQ524300:WLR524336 WVM524300:WVN524336 E589836:F589872 JA589836:JB589872 SW589836:SX589872 ACS589836:ACT589872 AMO589836:AMP589872 AWK589836:AWL589872 BGG589836:BGH589872 BQC589836:BQD589872 BZY589836:BZZ589872 CJU589836:CJV589872 CTQ589836:CTR589872 DDM589836:DDN589872 DNI589836:DNJ589872 DXE589836:DXF589872 EHA589836:EHB589872 EQW589836:EQX589872 FAS589836:FAT589872 FKO589836:FKP589872 FUK589836:FUL589872 GEG589836:GEH589872 GOC589836:GOD589872 GXY589836:GXZ589872 HHU589836:HHV589872 HRQ589836:HRR589872 IBM589836:IBN589872 ILI589836:ILJ589872 IVE589836:IVF589872 JFA589836:JFB589872 JOW589836:JOX589872 JYS589836:JYT589872 KIO589836:KIP589872 KSK589836:KSL589872 LCG589836:LCH589872 LMC589836:LMD589872 LVY589836:LVZ589872 MFU589836:MFV589872 MPQ589836:MPR589872 MZM589836:MZN589872 NJI589836:NJJ589872 NTE589836:NTF589872 ODA589836:ODB589872 OMW589836:OMX589872 OWS589836:OWT589872 PGO589836:PGP589872 PQK589836:PQL589872 QAG589836:QAH589872 QKC589836:QKD589872 QTY589836:QTZ589872 RDU589836:RDV589872 RNQ589836:RNR589872 RXM589836:RXN589872 SHI589836:SHJ589872 SRE589836:SRF589872 TBA589836:TBB589872 TKW589836:TKX589872 TUS589836:TUT589872 UEO589836:UEP589872 UOK589836:UOL589872 UYG589836:UYH589872 VIC589836:VID589872 VRY589836:VRZ589872 WBU589836:WBV589872 WLQ589836:WLR589872 WVM589836:WVN589872 E655372:F655408 JA655372:JB655408 SW655372:SX655408 ACS655372:ACT655408 AMO655372:AMP655408 AWK655372:AWL655408 BGG655372:BGH655408 BQC655372:BQD655408 BZY655372:BZZ655408 CJU655372:CJV655408 CTQ655372:CTR655408 DDM655372:DDN655408 DNI655372:DNJ655408 DXE655372:DXF655408 EHA655372:EHB655408 EQW655372:EQX655408 FAS655372:FAT655408 FKO655372:FKP655408 FUK655372:FUL655408 GEG655372:GEH655408 GOC655372:GOD655408 GXY655372:GXZ655408 HHU655372:HHV655408 HRQ655372:HRR655408 IBM655372:IBN655408 ILI655372:ILJ655408 IVE655372:IVF655408 JFA655372:JFB655408 JOW655372:JOX655408 JYS655372:JYT655408 KIO655372:KIP655408 KSK655372:KSL655408 LCG655372:LCH655408 LMC655372:LMD655408 LVY655372:LVZ655408 MFU655372:MFV655408 MPQ655372:MPR655408 MZM655372:MZN655408 NJI655372:NJJ655408 NTE655372:NTF655408 ODA655372:ODB655408 OMW655372:OMX655408 OWS655372:OWT655408 PGO655372:PGP655408 PQK655372:PQL655408 QAG655372:QAH655408 QKC655372:QKD655408 QTY655372:QTZ655408 RDU655372:RDV655408 RNQ655372:RNR655408 RXM655372:RXN655408 SHI655372:SHJ655408 SRE655372:SRF655408 TBA655372:TBB655408 TKW655372:TKX655408 TUS655372:TUT655408 UEO655372:UEP655408 UOK655372:UOL655408 UYG655372:UYH655408 VIC655372:VID655408 VRY655372:VRZ655408 WBU655372:WBV655408 WLQ655372:WLR655408 WVM655372:WVN655408 E720908:F720944 JA720908:JB720944 SW720908:SX720944 ACS720908:ACT720944 AMO720908:AMP720944 AWK720908:AWL720944 BGG720908:BGH720944 BQC720908:BQD720944 BZY720908:BZZ720944 CJU720908:CJV720944 CTQ720908:CTR720944 DDM720908:DDN720944 DNI720908:DNJ720944 DXE720908:DXF720944 EHA720908:EHB720944 EQW720908:EQX720944 FAS720908:FAT720944 FKO720908:FKP720944 FUK720908:FUL720944 GEG720908:GEH720944 GOC720908:GOD720944 GXY720908:GXZ720944 HHU720908:HHV720944 HRQ720908:HRR720944 IBM720908:IBN720944 ILI720908:ILJ720944 IVE720908:IVF720944 JFA720908:JFB720944 JOW720908:JOX720944 JYS720908:JYT720944 KIO720908:KIP720944 KSK720908:KSL720944 LCG720908:LCH720944 LMC720908:LMD720944 LVY720908:LVZ720944 MFU720908:MFV720944 MPQ720908:MPR720944 MZM720908:MZN720944 NJI720908:NJJ720944 NTE720908:NTF720944 ODA720908:ODB720944 OMW720908:OMX720944 OWS720908:OWT720944 PGO720908:PGP720944 PQK720908:PQL720944 QAG720908:QAH720944 QKC720908:QKD720944 QTY720908:QTZ720944 RDU720908:RDV720944 RNQ720908:RNR720944 RXM720908:RXN720944 SHI720908:SHJ720944 SRE720908:SRF720944 TBA720908:TBB720944 TKW720908:TKX720944 TUS720908:TUT720944 UEO720908:UEP720944 UOK720908:UOL720944 UYG720908:UYH720944 VIC720908:VID720944 VRY720908:VRZ720944 WBU720908:WBV720944 WLQ720908:WLR720944 WVM720908:WVN720944 E786444:F786480 JA786444:JB786480 SW786444:SX786480 ACS786444:ACT786480 AMO786444:AMP786480 AWK786444:AWL786480 BGG786444:BGH786480 BQC786444:BQD786480 BZY786444:BZZ786480 CJU786444:CJV786480 CTQ786444:CTR786480 DDM786444:DDN786480 DNI786444:DNJ786480 DXE786444:DXF786480 EHA786444:EHB786480 EQW786444:EQX786480 FAS786444:FAT786480 FKO786444:FKP786480 FUK786444:FUL786480 GEG786444:GEH786480 GOC786444:GOD786480 GXY786444:GXZ786480 HHU786444:HHV786480 HRQ786444:HRR786480 IBM786444:IBN786480 ILI786444:ILJ786480 IVE786444:IVF786480 JFA786444:JFB786480 JOW786444:JOX786480 JYS786444:JYT786480 KIO786444:KIP786480 KSK786444:KSL786480 LCG786444:LCH786480 LMC786444:LMD786480 LVY786444:LVZ786480 MFU786444:MFV786480 MPQ786444:MPR786480 MZM786444:MZN786480 NJI786444:NJJ786480 NTE786444:NTF786480 ODA786444:ODB786480 OMW786444:OMX786480 OWS786444:OWT786480 PGO786444:PGP786480 PQK786444:PQL786480 QAG786444:QAH786480 QKC786444:QKD786480 QTY786444:QTZ786480 RDU786444:RDV786480 RNQ786444:RNR786480 RXM786444:RXN786480 SHI786444:SHJ786480 SRE786444:SRF786480 TBA786444:TBB786480 TKW786444:TKX786480 TUS786444:TUT786480 UEO786444:UEP786480 UOK786444:UOL786480 UYG786444:UYH786480 VIC786444:VID786480 VRY786444:VRZ786480 WBU786444:WBV786480 WLQ786444:WLR786480 WVM786444:WVN786480 E851980:F852016 JA851980:JB852016 SW851980:SX852016 ACS851980:ACT852016 AMO851980:AMP852016 AWK851980:AWL852016 BGG851980:BGH852016 BQC851980:BQD852016 BZY851980:BZZ852016 CJU851980:CJV852016 CTQ851980:CTR852016 DDM851980:DDN852016 DNI851980:DNJ852016 DXE851980:DXF852016 EHA851980:EHB852016 EQW851980:EQX852016 FAS851980:FAT852016 FKO851980:FKP852016 FUK851980:FUL852016 GEG851980:GEH852016 GOC851980:GOD852016 GXY851980:GXZ852016 HHU851980:HHV852016 HRQ851980:HRR852016 IBM851980:IBN852016 ILI851980:ILJ852016 IVE851980:IVF852016 JFA851980:JFB852016 JOW851980:JOX852016 JYS851980:JYT852016 KIO851980:KIP852016 KSK851980:KSL852016 LCG851980:LCH852016 LMC851980:LMD852016 LVY851980:LVZ852016 MFU851980:MFV852016 MPQ851980:MPR852016 MZM851980:MZN852016 NJI851980:NJJ852016 NTE851980:NTF852016 ODA851980:ODB852016 OMW851980:OMX852016 OWS851980:OWT852016 PGO851980:PGP852016 PQK851980:PQL852016 QAG851980:QAH852016 QKC851980:QKD852016 QTY851980:QTZ852016 RDU851980:RDV852016 RNQ851980:RNR852016 RXM851980:RXN852016 SHI851980:SHJ852016 SRE851980:SRF852016 TBA851980:TBB852016 TKW851980:TKX852016 TUS851980:TUT852016 UEO851980:UEP852016 UOK851980:UOL852016 UYG851980:UYH852016 VIC851980:VID852016 VRY851980:VRZ852016 WBU851980:WBV852016 WLQ851980:WLR852016 WVM851980:WVN852016 E917516:F917552 JA917516:JB917552 SW917516:SX917552 ACS917516:ACT917552 AMO917516:AMP917552 AWK917516:AWL917552 BGG917516:BGH917552 BQC917516:BQD917552 BZY917516:BZZ917552 CJU917516:CJV917552 CTQ917516:CTR917552 DDM917516:DDN917552 DNI917516:DNJ917552 DXE917516:DXF917552 EHA917516:EHB917552 EQW917516:EQX917552 FAS917516:FAT917552 FKO917516:FKP917552 FUK917516:FUL917552 GEG917516:GEH917552 GOC917516:GOD917552 GXY917516:GXZ917552 HHU917516:HHV917552 HRQ917516:HRR917552 IBM917516:IBN917552 ILI917516:ILJ917552 IVE917516:IVF917552 JFA917516:JFB917552 JOW917516:JOX917552 JYS917516:JYT917552 KIO917516:KIP917552 KSK917516:KSL917552 LCG917516:LCH917552 LMC917516:LMD917552 LVY917516:LVZ917552 MFU917516:MFV917552 MPQ917516:MPR917552 MZM917516:MZN917552 NJI917516:NJJ917552 NTE917516:NTF917552 ODA917516:ODB917552 OMW917516:OMX917552 OWS917516:OWT917552 PGO917516:PGP917552 PQK917516:PQL917552 QAG917516:QAH917552 QKC917516:QKD917552 QTY917516:QTZ917552 RDU917516:RDV917552 RNQ917516:RNR917552 RXM917516:RXN917552 SHI917516:SHJ917552 SRE917516:SRF917552 TBA917516:TBB917552 TKW917516:TKX917552 TUS917516:TUT917552 UEO917516:UEP917552 UOK917516:UOL917552 UYG917516:UYH917552 VIC917516:VID917552 VRY917516:VRZ917552 WBU917516:WBV917552 WLQ917516:WLR917552 WVM917516:WVN917552 E983052:F983088 JA983052:JB983088 SW983052:SX983088 ACS983052:ACT983088 AMO983052:AMP983088 AWK983052:AWL983088 BGG983052:BGH983088 BQC983052:BQD983088 BZY983052:BZZ983088 CJU983052:CJV983088 CTQ983052:CTR983088 DDM983052:DDN983088 DNI983052:DNJ983088 DXE983052:DXF983088 EHA983052:EHB983088 EQW983052:EQX983088 FAS983052:FAT983088 FKO983052:FKP983088 FUK983052:FUL983088 GEG983052:GEH983088 GOC983052:GOD983088 GXY983052:GXZ983088 HHU983052:HHV983088 HRQ983052:HRR983088 IBM983052:IBN983088 ILI983052:ILJ983088 IVE983052:IVF983088 JFA983052:JFB983088 JOW983052:JOX983088 JYS983052:JYT983088 KIO983052:KIP983088 KSK983052:KSL983088 LCG983052:LCH983088 LMC983052:LMD983088 LVY983052:LVZ983088 MFU983052:MFV983088 MPQ983052:MPR983088 MZM983052:MZN983088 NJI983052:NJJ983088 NTE983052:NTF983088 ODA983052:ODB983088 OMW983052:OMX983088 OWS983052:OWT983088 PGO983052:PGP983088 PQK983052:PQL983088 QAG983052:QAH983088 QKC983052:QKD983088 QTY983052:QTZ983088 RDU983052:RDV983088 RNQ983052:RNR983088 RXM983052:RXN983088 SHI983052:SHJ983088 SRE983052:SRF983088 TBA983052:TBB983088 TKW983052:TKX983088 TUS983052:TUT983088 UEO983052:UEP983088 UOK983052:UOL983088 UYG983052:UYH983088 VIC983052:VID983088 VRY983052:VRZ983088 WBU983052:WBV983088 WLQ983052:WLR983088 WVM983052:WVN983088 E51:F82 JA51:JB82 SW51:SX82 ACS51:ACT82 AMO51:AMP82 AWK51:AWL82 BGG51:BGH82 BQC51:BQD82 BZY51:BZZ82 CJU51:CJV82 CTQ51:CTR82 DDM51:DDN82 DNI51:DNJ82 DXE51:DXF82 EHA51:EHB82 EQW51:EQX82 FAS51:FAT82 FKO51:FKP82 FUK51:FUL82 GEG51:GEH82 GOC51:GOD82 GXY51:GXZ82 HHU51:HHV82 HRQ51:HRR82 IBM51:IBN82 ILI51:ILJ82 IVE51:IVF82 JFA51:JFB82 JOW51:JOX82 JYS51:JYT82 KIO51:KIP82 KSK51:KSL82 LCG51:LCH82 LMC51:LMD82 LVY51:LVZ82 MFU51:MFV82 MPQ51:MPR82 MZM51:MZN82 NJI51:NJJ82 NTE51:NTF82 ODA51:ODB82 OMW51:OMX82 OWS51:OWT82 PGO51:PGP82 PQK51:PQL82 QAG51:QAH82 QKC51:QKD82 QTY51:QTZ82 RDU51:RDV82 RNQ51:RNR82 RXM51:RXN82 SHI51:SHJ82 SRE51:SRF82 TBA51:TBB82 TKW51:TKX82 TUS51:TUT82 UEO51:UEP82 UOK51:UOL82 UYG51:UYH82 VIC51:VID82 VRY51:VRZ82 WBU51:WBV82 WLQ51:WLR82 WVM51:WVN82 E65589:F65620 JA65589:JB65620 SW65589:SX65620 ACS65589:ACT65620 AMO65589:AMP65620 AWK65589:AWL65620 BGG65589:BGH65620 BQC65589:BQD65620 BZY65589:BZZ65620 CJU65589:CJV65620 CTQ65589:CTR65620 DDM65589:DDN65620 DNI65589:DNJ65620 DXE65589:DXF65620 EHA65589:EHB65620 EQW65589:EQX65620 FAS65589:FAT65620 FKO65589:FKP65620 FUK65589:FUL65620 GEG65589:GEH65620 GOC65589:GOD65620 GXY65589:GXZ65620 HHU65589:HHV65620 HRQ65589:HRR65620 IBM65589:IBN65620 ILI65589:ILJ65620 IVE65589:IVF65620 JFA65589:JFB65620 JOW65589:JOX65620 JYS65589:JYT65620 KIO65589:KIP65620 KSK65589:KSL65620 LCG65589:LCH65620 LMC65589:LMD65620 LVY65589:LVZ65620 MFU65589:MFV65620 MPQ65589:MPR65620 MZM65589:MZN65620 NJI65589:NJJ65620 NTE65589:NTF65620 ODA65589:ODB65620 OMW65589:OMX65620 OWS65589:OWT65620 PGO65589:PGP65620 PQK65589:PQL65620 QAG65589:QAH65620 QKC65589:QKD65620 QTY65589:QTZ65620 RDU65589:RDV65620 RNQ65589:RNR65620 RXM65589:RXN65620 SHI65589:SHJ65620 SRE65589:SRF65620 TBA65589:TBB65620 TKW65589:TKX65620 TUS65589:TUT65620 UEO65589:UEP65620 UOK65589:UOL65620 UYG65589:UYH65620 VIC65589:VID65620 VRY65589:VRZ65620 WBU65589:WBV65620 WLQ65589:WLR65620 WVM65589:WVN65620 E131125:F131156 JA131125:JB131156 SW131125:SX131156 ACS131125:ACT131156 AMO131125:AMP131156 AWK131125:AWL131156 BGG131125:BGH131156 BQC131125:BQD131156 BZY131125:BZZ131156 CJU131125:CJV131156 CTQ131125:CTR131156 DDM131125:DDN131156 DNI131125:DNJ131156 DXE131125:DXF131156 EHA131125:EHB131156 EQW131125:EQX131156 FAS131125:FAT131156 FKO131125:FKP131156 FUK131125:FUL131156 GEG131125:GEH131156 GOC131125:GOD131156 GXY131125:GXZ131156 HHU131125:HHV131156 HRQ131125:HRR131156 IBM131125:IBN131156 ILI131125:ILJ131156 IVE131125:IVF131156 JFA131125:JFB131156 JOW131125:JOX131156 JYS131125:JYT131156 KIO131125:KIP131156 KSK131125:KSL131156 LCG131125:LCH131156 LMC131125:LMD131156 LVY131125:LVZ131156 MFU131125:MFV131156 MPQ131125:MPR131156 MZM131125:MZN131156 NJI131125:NJJ131156 NTE131125:NTF131156 ODA131125:ODB131156 OMW131125:OMX131156 OWS131125:OWT131156 PGO131125:PGP131156 PQK131125:PQL131156 QAG131125:QAH131156 QKC131125:QKD131156 QTY131125:QTZ131156 RDU131125:RDV131156 RNQ131125:RNR131156 RXM131125:RXN131156 SHI131125:SHJ131156 SRE131125:SRF131156 TBA131125:TBB131156 TKW131125:TKX131156 TUS131125:TUT131156 UEO131125:UEP131156 UOK131125:UOL131156 UYG131125:UYH131156 VIC131125:VID131156 VRY131125:VRZ131156 WBU131125:WBV131156 WLQ131125:WLR131156 WVM131125:WVN131156 E196661:F196692 JA196661:JB196692 SW196661:SX196692 ACS196661:ACT196692 AMO196661:AMP196692 AWK196661:AWL196692 BGG196661:BGH196692 BQC196661:BQD196692 BZY196661:BZZ196692 CJU196661:CJV196692 CTQ196661:CTR196692 DDM196661:DDN196692 DNI196661:DNJ196692 DXE196661:DXF196692 EHA196661:EHB196692 EQW196661:EQX196692 FAS196661:FAT196692 FKO196661:FKP196692 FUK196661:FUL196692 GEG196661:GEH196692 GOC196661:GOD196692 GXY196661:GXZ196692 HHU196661:HHV196692 HRQ196661:HRR196692 IBM196661:IBN196692 ILI196661:ILJ196692 IVE196661:IVF196692 JFA196661:JFB196692 JOW196661:JOX196692 JYS196661:JYT196692 KIO196661:KIP196692 KSK196661:KSL196692 LCG196661:LCH196692 LMC196661:LMD196692 LVY196661:LVZ196692 MFU196661:MFV196692 MPQ196661:MPR196692 MZM196661:MZN196692 NJI196661:NJJ196692 NTE196661:NTF196692 ODA196661:ODB196692 OMW196661:OMX196692 OWS196661:OWT196692 PGO196661:PGP196692 PQK196661:PQL196692 QAG196661:QAH196692 QKC196661:QKD196692 QTY196661:QTZ196692 RDU196661:RDV196692 RNQ196661:RNR196692 RXM196661:RXN196692 SHI196661:SHJ196692 SRE196661:SRF196692 TBA196661:TBB196692 TKW196661:TKX196692 TUS196661:TUT196692 UEO196661:UEP196692 UOK196661:UOL196692 UYG196661:UYH196692 VIC196661:VID196692 VRY196661:VRZ196692 WBU196661:WBV196692 WLQ196661:WLR196692 WVM196661:WVN196692 E262197:F262228 JA262197:JB262228 SW262197:SX262228 ACS262197:ACT262228 AMO262197:AMP262228 AWK262197:AWL262228 BGG262197:BGH262228 BQC262197:BQD262228 BZY262197:BZZ262228 CJU262197:CJV262228 CTQ262197:CTR262228 DDM262197:DDN262228 DNI262197:DNJ262228 DXE262197:DXF262228 EHA262197:EHB262228 EQW262197:EQX262228 FAS262197:FAT262228 FKO262197:FKP262228 FUK262197:FUL262228 GEG262197:GEH262228 GOC262197:GOD262228 GXY262197:GXZ262228 HHU262197:HHV262228 HRQ262197:HRR262228 IBM262197:IBN262228 ILI262197:ILJ262228 IVE262197:IVF262228 JFA262197:JFB262228 JOW262197:JOX262228 JYS262197:JYT262228 KIO262197:KIP262228 KSK262197:KSL262228 LCG262197:LCH262228 LMC262197:LMD262228 LVY262197:LVZ262228 MFU262197:MFV262228 MPQ262197:MPR262228 MZM262197:MZN262228 NJI262197:NJJ262228 NTE262197:NTF262228 ODA262197:ODB262228 OMW262197:OMX262228 OWS262197:OWT262228 PGO262197:PGP262228 PQK262197:PQL262228 QAG262197:QAH262228 QKC262197:QKD262228 QTY262197:QTZ262228 RDU262197:RDV262228 RNQ262197:RNR262228 RXM262197:RXN262228 SHI262197:SHJ262228 SRE262197:SRF262228 TBA262197:TBB262228 TKW262197:TKX262228 TUS262197:TUT262228 UEO262197:UEP262228 UOK262197:UOL262228 UYG262197:UYH262228 VIC262197:VID262228 VRY262197:VRZ262228 WBU262197:WBV262228 WLQ262197:WLR262228 WVM262197:WVN262228 E327733:F327764 JA327733:JB327764 SW327733:SX327764 ACS327733:ACT327764 AMO327733:AMP327764 AWK327733:AWL327764 BGG327733:BGH327764 BQC327733:BQD327764 BZY327733:BZZ327764 CJU327733:CJV327764 CTQ327733:CTR327764 DDM327733:DDN327764 DNI327733:DNJ327764 DXE327733:DXF327764 EHA327733:EHB327764 EQW327733:EQX327764 FAS327733:FAT327764 FKO327733:FKP327764 FUK327733:FUL327764 GEG327733:GEH327764 GOC327733:GOD327764 GXY327733:GXZ327764 HHU327733:HHV327764 HRQ327733:HRR327764 IBM327733:IBN327764 ILI327733:ILJ327764 IVE327733:IVF327764 JFA327733:JFB327764 JOW327733:JOX327764 JYS327733:JYT327764 KIO327733:KIP327764 KSK327733:KSL327764 LCG327733:LCH327764 LMC327733:LMD327764 LVY327733:LVZ327764 MFU327733:MFV327764 MPQ327733:MPR327764 MZM327733:MZN327764 NJI327733:NJJ327764 NTE327733:NTF327764 ODA327733:ODB327764 OMW327733:OMX327764 OWS327733:OWT327764 PGO327733:PGP327764 PQK327733:PQL327764 QAG327733:QAH327764 QKC327733:QKD327764 QTY327733:QTZ327764 RDU327733:RDV327764 RNQ327733:RNR327764 RXM327733:RXN327764 SHI327733:SHJ327764 SRE327733:SRF327764 TBA327733:TBB327764 TKW327733:TKX327764 TUS327733:TUT327764 UEO327733:UEP327764 UOK327733:UOL327764 UYG327733:UYH327764 VIC327733:VID327764 VRY327733:VRZ327764 WBU327733:WBV327764 WLQ327733:WLR327764 WVM327733:WVN327764 E393269:F393300 JA393269:JB393300 SW393269:SX393300 ACS393269:ACT393300 AMO393269:AMP393300 AWK393269:AWL393300 BGG393269:BGH393300 BQC393269:BQD393300 BZY393269:BZZ393300 CJU393269:CJV393300 CTQ393269:CTR393300 DDM393269:DDN393300 DNI393269:DNJ393300 DXE393269:DXF393300 EHA393269:EHB393300 EQW393269:EQX393300 FAS393269:FAT393300 FKO393269:FKP393300 FUK393269:FUL393300 GEG393269:GEH393300 GOC393269:GOD393300 GXY393269:GXZ393300 HHU393269:HHV393300 HRQ393269:HRR393300 IBM393269:IBN393300 ILI393269:ILJ393300 IVE393269:IVF393300 JFA393269:JFB393300 JOW393269:JOX393300 JYS393269:JYT393300 KIO393269:KIP393300 KSK393269:KSL393300 LCG393269:LCH393300 LMC393269:LMD393300 LVY393269:LVZ393300 MFU393269:MFV393300 MPQ393269:MPR393300 MZM393269:MZN393300 NJI393269:NJJ393300 NTE393269:NTF393300 ODA393269:ODB393300 OMW393269:OMX393300 OWS393269:OWT393300 PGO393269:PGP393300 PQK393269:PQL393300 QAG393269:QAH393300 QKC393269:QKD393300 QTY393269:QTZ393300 RDU393269:RDV393300 RNQ393269:RNR393300 RXM393269:RXN393300 SHI393269:SHJ393300 SRE393269:SRF393300 TBA393269:TBB393300 TKW393269:TKX393300 TUS393269:TUT393300 UEO393269:UEP393300 UOK393269:UOL393300 UYG393269:UYH393300 VIC393269:VID393300 VRY393269:VRZ393300 WBU393269:WBV393300 WLQ393269:WLR393300 WVM393269:WVN393300 E458805:F458836 JA458805:JB458836 SW458805:SX458836 ACS458805:ACT458836 AMO458805:AMP458836 AWK458805:AWL458836 BGG458805:BGH458836 BQC458805:BQD458836 BZY458805:BZZ458836 CJU458805:CJV458836 CTQ458805:CTR458836 DDM458805:DDN458836 DNI458805:DNJ458836 DXE458805:DXF458836 EHA458805:EHB458836 EQW458805:EQX458836 FAS458805:FAT458836 FKO458805:FKP458836 FUK458805:FUL458836 GEG458805:GEH458836 GOC458805:GOD458836 GXY458805:GXZ458836 HHU458805:HHV458836 HRQ458805:HRR458836 IBM458805:IBN458836 ILI458805:ILJ458836 IVE458805:IVF458836 JFA458805:JFB458836 JOW458805:JOX458836 JYS458805:JYT458836 KIO458805:KIP458836 KSK458805:KSL458836 LCG458805:LCH458836 LMC458805:LMD458836 LVY458805:LVZ458836 MFU458805:MFV458836 MPQ458805:MPR458836 MZM458805:MZN458836 NJI458805:NJJ458836 NTE458805:NTF458836 ODA458805:ODB458836 OMW458805:OMX458836 OWS458805:OWT458836 PGO458805:PGP458836 PQK458805:PQL458836 QAG458805:QAH458836 QKC458805:QKD458836 QTY458805:QTZ458836 RDU458805:RDV458836 RNQ458805:RNR458836 RXM458805:RXN458836 SHI458805:SHJ458836 SRE458805:SRF458836 TBA458805:TBB458836 TKW458805:TKX458836 TUS458805:TUT458836 UEO458805:UEP458836 UOK458805:UOL458836 UYG458805:UYH458836 VIC458805:VID458836 VRY458805:VRZ458836 WBU458805:WBV458836 WLQ458805:WLR458836 WVM458805:WVN458836 E524341:F524372 JA524341:JB524372 SW524341:SX524372 ACS524341:ACT524372 AMO524341:AMP524372 AWK524341:AWL524372 BGG524341:BGH524372 BQC524341:BQD524372 BZY524341:BZZ524372 CJU524341:CJV524372 CTQ524341:CTR524372 DDM524341:DDN524372 DNI524341:DNJ524372 DXE524341:DXF524372 EHA524341:EHB524372 EQW524341:EQX524372 FAS524341:FAT524372 FKO524341:FKP524372 FUK524341:FUL524372 GEG524341:GEH524372 GOC524341:GOD524372 GXY524341:GXZ524372 HHU524341:HHV524372 HRQ524341:HRR524372 IBM524341:IBN524372 ILI524341:ILJ524372 IVE524341:IVF524372 JFA524341:JFB524372 JOW524341:JOX524372 JYS524341:JYT524372 KIO524341:KIP524372 KSK524341:KSL524372 LCG524341:LCH524372 LMC524341:LMD524372 LVY524341:LVZ524372 MFU524341:MFV524372 MPQ524341:MPR524372 MZM524341:MZN524372 NJI524341:NJJ524372 NTE524341:NTF524372 ODA524341:ODB524372 OMW524341:OMX524372 OWS524341:OWT524372 PGO524341:PGP524372 PQK524341:PQL524372 QAG524341:QAH524372 QKC524341:QKD524372 QTY524341:QTZ524372 RDU524341:RDV524372 RNQ524341:RNR524372 RXM524341:RXN524372 SHI524341:SHJ524372 SRE524341:SRF524372 TBA524341:TBB524372 TKW524341:TKX524372 TUS524341:TUT524372 UEO524341:UEP524372 UOK524341:UOL524372 UYG524341:UYH524372 VIC524341:VID524372 VRY524341:VRZ524372 WBU524341:WBV524372 WLQ524341:WLR524372 WVM524341:WVN524372 E589877:F589908 JA589877:JB589908 SW589877:SX589908 ACS589877:ACT589908 AMO589877:AMP589908 AWK589877:AWL589908 BGG589877:BGH589908 BQC589877:BQD589908 BZY589877:BZZ589908 CJU589877:CJV589908 CTQ589877:CTR589908 DDM589877:DDN589908 DNI589877:DNJ589908 DXE589877:DXF589908 EHA589877:EHB589908 EQW589877:EQX589908 FAS589877:FAT589908 FKO589877:FKP589908 FUK589877:FUL589908 GEG589877:GEH589908 GOC589877:GOD589908 GXY589877:GXZ589908 HHU589877:HHV589908 HRQ589877:HRR589908 IBM589877:IBN589908 ILI589877:ILJ589908 IVE589877:IVF589908 JFA589877:JFB589908 JOW589877:JOX589908 JYS589877:JYT589908 KIO589877:KIP589908 KSK589877:KSL589908 LCG589877:LCH589908 LMC589877:LMD589908 LVY589877:LVZ589908 MFU589877:MFV589908 MPQ589877:MPR589908 MZM589877:MZN589908 NJI589877:NJJ589908 NTE589877:NTF589908 ODA589877:ODB589908 OMW589877:OMX589908 OWS589877:OWT589908 PGO589877:PGP589908 PQK589877:PQL589908 QAG589877:QAH589908 QKC589877:QKD589908 QTY589877:QTZ589908 RDU589877:RDV589908 RNQ589877:RNR589908 RXM589877:RXN589908 SHI589877:SHJ589908 SRE589877:SRF589908 TBA589877:TBB589908 TKW589877:TKX589908 TUS589877:TUT589908 UEO589877:UEP589908 UOK589877:UOL589908 UYG589877:UYH589908 VIC589877:VID589908 VRY589877:VRZ589908 WBU589877:WBV589908 WLQ589877:WLR589908 WVM589877:WVN589908 E655413:F655444 JA655413:JB655444 SW655413:SX655444 ACS655413:ACT655444 AMO655413:AMP655444 AWK655413:AWL655444 BGG655413:BGH655444 BQC655413:BQD655444 BZY655413:BZZ655444 CJU655413:CJV655444 CTQ655413:CTR655444 DDM655413:DDN655444 DNI655413:DNJ655444 DXE655413:DXF655444 EHA655413:EHB655444 EQW655413:EQX655444 FAS655413:FAT655444 FKO655413:FKP655444 FUK655413:FUL655444 GEG655413:GEH655444 GOC655413:GOD655444 GXY655413:GXZ655444 HHU655413:HHV655444 HRQ655413:HRR655444 IBM655413:IBN655444 ILI655413:ILJ655444 IVE655413:IVF655444 JFA655413:JFB655444 JOW655413:JOX655444 JYS655413:JYT655444 KIO655413:KIP655444 KSK655413:KSL655444 LCG655413:LCH655444 LMC655413:LMD655444 LVY655413:LVZ655444 MFU655413:MFV655444 MPQ655413:MPR655444 MZM655413:MZN655444 NJI655413:NJJ655444 NTE655413:NTF655444 ODA655413:ODB655444 OMW655413:OMX655444 OWS655413:OWT655444 PGO655413:PGP655444 PQK655413:PQL655444 QAG655413:QAH655444 QKC655413:QKD655444 QTY655413:QTZ655444 RDU655413:RDV655444 RNQ655413:RNR655444 RXM655413:RXN655444 SHI655413:SHJ655444 SRE655413:SRF655444 TBA655413:TBB655444 TKW655413:TKX655444 TUS655413:TUT655444 UEO655413:UEP655444 UOK655413:UOL655444 UYG655413:UYH655444 VIC655413:VID655444 VRY655413:VRZ655444 WBU655413:WBV655444 WLQ655413:WLR655444 WVM655413:WVN655444 E720949:F720980 JA720949:JB720980 SW720949:SX720980 ACS720949:ACT720980 AMO720949:AMP720980 AWK720949:AWL720980 BGG720949:BGH720980 BQC720949:BQD720980 BZY720949:BZZ720980 CJU720949:CJV720980 CTQ720949:CTR720980 DDM720949:DDN720980 DNI720949:DNJ720980 DXE720949:DXF720980 EHA720949:EHB720980 EQW720949:EQX720980 FAS720949:FAT720980 FKO720949:FKP720980 FUK720949:FUL720980 GEG720949:GEH720980 GOC720949:GOD720980 GXY720949:GXZ720980 HHU720949:HHV720980 HRQ720949:HRR720980 IBM720949:IBN720980 ILI720949:ILJ720980 IVE720949:IVF720980 JFA720949:JFB720980 JOW720949:JOX720980 JYS720949:JYT720980 KIO720949:KIP720980 KSK720949:KSL720980 LCG720949:LCH720980 LMC720949:LMD720980 LVY720949:LVZ720980 MFU720949:MFV720980 MPQ720949:MPR720980 MZM720949:MZN720980 NJI720949:NJJ720980 NTE720949:NTF720980 ODA720949:ODB720980 OMW720949:OMX720980 OWS720949:OWT720980 PGO720949:PGP720980 PQK720949:PQL720980 QAG720949:QAH720980 QKC720949:QKD720980 QTY720949:QTZ720980 RDU720949:RDV720980 RNQ720949:RNR720980 RXM720949:RXN720980 SHI720949:SHJ720980 SRE720949:SRF720980 TBA720949:TBB720980 TKW720949:TKX720980 TUS720949:TUT720980 UEO720949:UEP720980 UOK720949:UOL720980 UYG720949:UYH720980 VIC720949:VID720980 VRY720949:VRZ720980 WBU720949:WBV720980 WLQ720949:WLR720980 WVM720949:WVN720980 E786485:F786516 JA786485:JB786516 SW786485:SX786516 ACS786485:ACT786516 AMO786485:AMP786516 AWK786485:AWL786516 BGG786485:BGH786516 BQC786485:BQD786516 BZY786485:BZZ786516 CJU786485:CJV786516 CTQ786485:CTR786516 DDM786485:DDN786516 DNI786485:DNJ786516 DXE786485:DXF786516 EHA786485:EHB786516 EQW786485:EQX786516 FAS786485:FAT786516 FKO786485:FKP786516 FUK786485:FUL786516 GEG786485:GEH786516 GOC786485:GOD786516 GXY786485:GXZ786516 HHU786485:HHV786516 HRQ786485:HRR786516 IBM786485:IBN786516 ILI786485:ILJ786516 IVE786485:IVF786516 JFA786485:JFB786516 JOW786485:JOX786516 JYS786485:JYT786516 KIO786485:KIP786516 KSK786485:KSL786516 LCG786485:LCH786516 LMC786485:LMD786516 LVY786485:LVZ786516 MFU786485:MFV786516 MPQ786485:MPR786516 MZM786485:MZN786516 NJI786485:NJJ786516 NTE786485:NTF786516 ODA786485:ODB786516 OMW786485:OMX786516 OWS786485:OWT786516 PGO786485:PGP786516 PQK786485:PQL786516 QAG786485:QAH786516 QKC786485:QKD786516 QTY786485:QTZ786516 RDU786485:RDV786516 RNQ786485:RNR786516 RXM786485:RXN786516 SHI786485:SHJ786516 SRE786485:SRF786516 TBA786485:TBB786516 TKW786485:TKX786516 TUS786485:TUT786516 UEO786485:UEP786516 UOK786485:UOL786516 UYG786485:UYH786516 VIC786485:VID786516 VRY786485:VRZ786516 WBU786485:WBV786516 WLQ786485:WLR786516 WVM786485:WVN786516 E852021:F852052 JA852021:JB852052 SW852021:SX852052 ACS852021:ACT852052 AMO852021:AMP852052 AWK852021:AWL852052 BGG852021:BGH852052 BQC852021:BQD852052 BZY852021:BZZ852052 CJU852021:CJV852052 CTQ852021:CTR852052 DDM852021:DDN852052 DNI852021:DNJ852052 DXE852021:DXF852052 EHA852021:EHB852052 EQW852021:EQX852052 FAS852021:FAT852052 FKO852021:FKP852052 FUK852021:FUL852052 GEG852021:GEH852052 GOC852021:GOD852052 GXY852021:GXZ852052 HHU852021:HHV852052 HRQ852021:HRR852052 IBM852021:IBN852052 ILI852021:ILJ852052 IVE852021:IVF852052 JFA852021:JFB852052 JOW852021:JOX852052 JYS852021:JYT852052 KIO852021:KIP852052 KSK852021:KSL852052 LCG852021:LCH852052 LMC852021:LMD852052 LVY852021:LVZ852052 MFU852021:MFV852052 MPQ852021:MPR852052 MZM852021:MZN852052 NJI852021:NJJ852052 NTE852021:NTF852052 ODA852021:ODB852052 OMW852021:OMX852052 OWS852021:OWT852052 PGO852021:PGP852052 PQK852021:PQL852052 QAG852021:QAH852052 QKC852021:QKD852052 QTY852021:QTZ852052 RDU852021:RDV852052 RNQ852021:RNR852052 RXM852021:RXN852052 SHI852021:SHJ852052 SRE852021:SRF852052 TBA852021:TBB852052 TKW852021:TKX852052 TUS852021:TUT852052 UEO852021:UEP852052 UOK852021:UOL852052 UYG852021:UYH852052 VIC852021:VID852052 VRY852021:VRZ852052 WBU852021:WBV852052 WLQ852021:WLR852052 WVM852021:WVN852052 E917557:F917588 JA917557:JB917588 SW917557:SX917588 ACS917557:ACT917588 AMO917557:AMP917588 AWK917557:AWL917588 BGG917557:BGH917588 BQC917557:BQD917588 BZY917557:BZZ917588 CJU917557:CJV917588 CTQ917557:CTR917588 DDM917557:DDN917588 DNI917557:DNJ917588 DXE917557:DXF917588 EHA917557:EHB917588 EQW917557:EQX917588 FAS917557:FAT917588 FKO917557:FKP917588 FUK917557:FUL917588 GEG917557:GEH917588 GOC917557:GOD917588 GXY917557:GXZ917588 HHU917557:HHV917588 HRQ917557:HRR917588 IBM917557:IBN917588 ILI917557:ILJ917588 IVE917557:IVF917588 JFA917557:JFB917588 JOW917557:JOX917588 JYS917557:JYT917588 KIO917557:KIP917588 KSK917557:KSL917588 LCG917557:LCH917588 LMC917557:LMD917588 LVY917557:LVZ917588 MFU917557:MFV917588 MPQ917557:MPR917588 MZM917557:MZN917588 NJI917557:NJJ917588 NTE917557:NTF917588 ODA917557:ODB917588 OMW917557:OMX917588 OWS917557:OWT917588 PGO917557:PGP917588 PQK917557:PQL917588 QAG917557:QAH917588 QKC917557:QKD917588 QTY917557:QTZ917588 RDU917557:RDV917588 RNQ917557:RNR917588 RXM917557:RXN917588 SHI917557:SHJ917588 SRE917557:SRF917588 TBA917557:TBB917588 TKW917557:TKX917588 TUS917557:TUT917588 UEO917557:UEP917588 UOK917557:UOL917588 UYG917557:UYH917588 VIC917557:VID917588 VRY917557:VRZ917588 WBU917557:WBV917588 WLQ917557:WLR917588 WVM917557:WVN917588 E983093:F983124 JA983093:JB983124 SW983093:SX983124 ACS983093:ACT983124 AMO983093:AMP983124 AWK983093:AWL983124 BGG983093:BGH983124 BQC983093:BQD983124 BZY983093:BZZ983124 CJU983093:CJV983124 CTQ983093:CTR983124 DDM983093:DDN983124 DNI983093:DNJ983124 DXE983093:DXF983124 EHA983093:EHB983124 EQW983093:EQX983124 FAS983093:FAT983124 FKO983093:FKP983124 FUK983093:FUL983124 GEG983093:GEH983124 GOC983093:GOD983124 GXY983093:GXZ983124 HHU983093:HHV983124 HRQ983093:HRR983124 IBM983093:IBN983124 ILI983093:ILJ983124 IVE983093:IVF983124 JFA983093:JFB983124 JOW983093:JOX983124 JYS983093:JYT983124 KIO983093:KIP983124 KSK983093:KSL983124 LCG983093:LCH983124 LMC983093:LMD983124 LVY983093:LVZ983124 MFU983093:MFV983124 MPQ983093:MPR983124 MZM983093:MZN983124 NJI983093:NJJ983124 NTE983093:NTF983124 ODA983093:ODB983124 OMW983093:OMX983124 OWS983093:OWT983124 PGO983093:PGP983124 PQK983093:PQL983124 QAG983093:QAH983124 QKC983093:QKD983124 QTY983093:QTZ983124 RDU983093:RDV983124 RNQ983093:RNR983124 RXM983093:RXN983124 SHI983093:SHJ983124 SRE983093:SRF983124 TBA983093:TBB983124 TKW983093:TKX983124 TUS983093:TUT983124 UEO983093:UEP983124 UOK983093:UOL983124 UYG983093:UYH983124 VIC983093:VID983124 VRY983093:VRZ983124 WBU983093:WBV983124 WLQ983093:WLR983124 WVM983093:WVN983124" xr:uid="{BA691F66-601E-4F15-83BC-0CB575220F29}">
      <formula1>-1.79769313486231E+100</formula1>
      <formula2>1.79769313486231E+100</formula2>
    </dataValidation>
  </dataValidations>
  <printOptions horizontalCentered="1"/>
  <pageMargins left="0.70866141732283472" right="0.70866141732283472" top="0.74803149606299213" bottom="0.74803149606299213" header="0.31496062992125984" footer="0.31496062992125984"/>
  <pageSetup scale="47" fitToHeight="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451C3-8EC1-4C51-A271-B840C81487F4}">
  <sheetPr>
    <pageSetUpPr fitToPage="1"/>
  </sheetPr>
  <dimension ref="A1:V54"/>
  <sheetViews>
    <sheetView view="pageBreakPreview" zoomScale="85" zoomScaleNormal="85" zoomScaleSheetLayoutView="85" workbookViewId="0">
      <selection sqref="A1:I1"/>
    </sheetView>
  </sheetViews>
  <sheetFormatPr baseColWidth="10" defaultColWidth="11.42578125" defaultRowHeight="15"/>
  <cols>
    <col min="2" max="2" width="33.28515625" customWidth="1"/>
    <col min="3" max="3" width="20.42578125" customWidth="1"/>
    <col min="4" max="4" width="17.85546875" customWidth="1"/>
    <col min="5" max="5" width="18.5703125" customWidth="1"/>
    <col min="6" max="6" width="16.42578125" customWidth="1"/>
    <col min="7" max="7" width="21.5703125" customWidth="1"/>
    <col min="8" max="8" width="18.85546875" customWidth="1"/>
    <col min="9" max="9" width="23.28515625" customWidth="1"/>
    <col min="10" max="10" width="2.7109375" customWidth="1"/>
    <col min="11" max="11" width="15.28515625" bestFit="1" customWidth="1"/>
    <col min="12" max="12" width="13.5703125" customWidth="1"/>
    <col min="13" max="13" width="9.28515625" customWidth="1"/>
    <col min="14" max="14" width="11" customWidth="1"/>
    <col min="15" max="15" width="9.28515625" customWidth="1"/>
    <col min="16" max="16" width="11.85546875" customWidth="1"/>
    <col min="17" max="17" width="15.140625" customWidth="1"/>
    <col min="18" max="18" width="13.7109375" customWidth="1"/>
    <col min="19" max="19" width="13.28515625" customWidth="1"/>
  </cols>
  <sheetData>
    <row r="1" spans="1:12">
      <c r="A1" s="292" t="s">
        <v>166</v>
      </c>
      <c r="B1" s="292"/>
      <c r="C1" s="292"/>
      <c r="D1" s="292"/>
      <c r="E1" s="292"/>
      <c r="F1" s="292"/>
      <c r="G1" s="292"/>
      <c r="H1" s="292"/>
      <c r="I1" s="292"/>
    </row>
    <row r="2" spans="1:12">
      <c r="A2" s="293" t="s">
        <v>167</v>
      </c>
      <c r="B2" s="294"/>
      <c r="C2" s="294"/>
      <c r="D2" s="294"/>
      <c r="E2" s="294"/>
      <c r="F2" s="294"/>
      <c r="G2" s="294"/>
      <c r="H2" s="294"/>
      <c r="I2" s="295"/>
    </row>
    <row r="3" spans="1:12">
      <c r="A3" s="296" t="str">
        <f>"Del 1 de enero al "&amp;DAY(fin_trim)&amp;" de "&amp;TEXT(fin_trim,"MMMMMMMMMM")&amp;" de "&amp;YEAR(fin_trim)</f>
        <v>Del 1 de enero al 31 de diciembre de 2024</v>
      </c>
      <c r="B3" s="296"/>
      <c r="C3" s="296"/>
      <c r="D3" s="296"/>
      <c r="E3" s="296"/>
      <c r="F3" s="296"/>
      <c r="G3" s="296"/>
      <c r="H3" s="296"/>
      <c r="I3" s="296"/>
    </row>
    <row r="4" spans="1:12">
      <c r="A4" s="297" t="s">
        <v>1</v>
      </c>
      <c r="B4" s="297"/>
      <c r="C4" s="297"/>
      <c r="D4" s="297"/>
      <c r="E4" s="297"/>
      <c r="F4" s="297"/>
      <c r="G4" s="297"/>
      <c r="H4" s="297"/>
      <c r="I4" s="297"/>
    </row>
    <row r="5" spans="1:12" ht="15" customHeight="1">
      <c r="A5" s="298" t="s">
        <v>168</v>
      </c>
      <c r="B5" s="299"/>
      <c r="C5" s="304" t="str">
        <f>"Saldo al 31 de diciembre de "&amp;Año-1&amp;" (d)"</f>
        <v>Saldo al 31 de diciembre de 2023 (d)</v>
      </c>
      <c r="D5" s="304" t="s">
        <v>169</v>
      </c>
      <c r="E5" s="304" t="s">
        <v>170</v>
      </c>
      <c r="F5" s="304" t="s">
        <v>171</v>
      </c>
      <c r="G5" s="304" t="s">
        <v>172</v>
      </c>
      <c r="H5" s="304" t="s">
        <v>173</v>
      </c>
      <c r="I5" s="304" t="s">
        <v>174</v>
      </c>
    </row>
    <row r="6" spans="1:12">
      <c r="A6" s="300"/>
      <c r="B6" s="301"/>
      <c r="C6" s="304"/>
      <c r="D6" s="304"/>
      <c r="E6" s="304"/>
      <c r="F6" s="304"/>
      <c r="G6" s="304"/>
      <c r="H6" s="304"/>
      <c r="I6" s="304"/>
    </row>
    <row r="7" spans="1:12">
      <c r="A7" s="300"/>
      <c r="B7" s="301"/>
      <c r="C7" s="304"/>
      <c r="D7" s="304"/>
      <c r="E7" s="304"/>
      <c r="F7" s="304"/>
      <c r="G7" s="304"/>
      <c r="H7" s="304"/>
      <c r="I7" s="304"/>
    </row>
    <row r="8" spans="1:12" ht="21" customHeight="1">
      <c r="A8" s="302"/>
      <c r="B8" s="303"/>
      <c r="C8" s="305"/>
      <c r="D8" s="305"/>
      <c r="E8" s="305"/>
      <c r="F8" s="305"/>
      <c r="G8" s="305"/>
      <c r="H8" s="305"/>
      <c r="I8" s="305"/>
    </row>
    <row r="9" spans="1:12" ht="6" customHeight="1">
      <c r="A9" s="83"/>
      <c r="B9" s="84"/>
      <c r="C9" s="85"/>
      <c r="D9" s="85"/>
      <c r="E9" s="85"/>
      <c r="F9" s="85"/>
      <c r="G9" s="85"/>
      <c r="H9" s="85"/>
      <c r="I9" s="85"/>
    </row>
    <row r="10" spans="1:12">
      <c r="A10" s="308" t="s">
        <v>175</v>
      </c>
      <c r="B10" s="309"/>
      <c r="C10" s="86">
        <f>+C11+C16</f>
        <v>2149903579.0800004</v>
      </c>
      <c r="D10" s="86">
        <f>+D11+D16</f>
        <v>0</v>
      </c>
      <c r="E10" s="86">
        <f>+E11+E16</f>
        <v>66073294.520000011</v>
      </c>
      <c r="F10" s="86">
        <v>0</v>
      </c>
      <c r="G10" s="86">
        <f>+G11+G16</f>
        <v>2083830284.5600004</v>
      </c>
      <c r="H10" s="86">
        <f>+H11+H16</f>
        <v>250541985.08002961</v>
      </c>
      <c r="I10" s="86">
        <v>0</v>
      </c>
    </row>
    <row r="11" spans="1:12">
      <c r="A11" s="310" t="s">
        <v>176</v>
      </c>
      <c r="B11" s="311"/>
      <c r="C11" s="87">
        <v>0</v>
      </c>
      <c r="D11" s="87">
        <v>0</v>
      </c>
      <c r="E11" s="87">
        <v>0</v>
      </c>
      <c r="F11" s="87">
        <v>0</v>
      </c>
      <c r="G11" s="87">
        <v>0</v>
      </c>
      <c r="H11" s="87">
        <v>0</v>
      </c>
      <c r="I11" s="87">
        <v>0</v>
      </c>
      <c r="L11" s="88"/>
    </row>
    <row r="12" spans="1:12">
      <c r="A12" s="312" t="s">
        <v>177</v>
      </c>
      <c r="B12" s="313"/>
      <c r="C12" s="87">
        <v>0</v>
      </c>
      <c r="D12" s="87">
        <v>0</v>
      </c>
      <c r="E12" s="87">
        <v>0</v>
      </c>
      <c r="F12" s="87">
        <v>0</v>
      </c>
      <c r="G12" s="87">
        <v>0</v>
      </c>
      <c r="H12" s="87">
        <v>0</v>
      </c>
      <c r="I12" s="87">
        <v>0</v>
      </c>
    </row>
    <row r="13" spans="1:12">
      <c r="A13" s="312" t="s">
        <v>178</v>
      </c>
      <c r="B13" s="313"/>
      <c r="C13" s="87">
        <v>0</v>
      </c>
      <c r="D13" s="87">
        <v>0</v>
      </c>
      <c r="E13" s="87">
        <v>0</v>
      </c>
      <c r="F13" s="87">
        <v>0</v>
      </c>
      <c r="G13" s="87">
        <v>0</v>
      </c>
      <c r="H13" s="87">
        <v>0</v>
      </c>
      <c r="I13" s="87">
        <v>0</v>
      </c>
    </row>
    <row r="14" spans="1:12">
      <c r="A14" s="312" t="s">
        <v>179</v>
      </c>
      <c r="B14" s="313"/>
      <c r="C14" s="87">
        <v>0</v>
      </c>
      <c r="D14" s="87">
        <v>0</v>
      </c>
      <c r="E14" s="87">
        <v>0</v>
      </c>
      <c r="F14" s="87">
        <v>0</v>
      </c>
      <c r="G14" s="87">
        <v>0</v>
      </c>
      <c r="H14" s="87">
        <v>0</v>
      </c>
      <c r="I14" s="87">
        <v>0</v>
      </c>
    </row>
    <row r="15" spans="1:12">
      <c r="A15" s="89"/>
      <c r="B15" s="90"/>
      <c r="C15" s="91"/>
      <c r="D15" s="91"/>
      <c r="E15" s="91"/>
      <c r="F15" s="91"/>
      <c r="G15" s="91"/>
      <c r="H15" s="91"/>
      <c r="I15" s="91"/>
    </row>
    <row r="16" spans="1:12">
      <c r="A16" s="310" t="s">
        <v>180</v>
      </c>
      <c r="B16" s="311"/>
      <c r="C16" s="87">
        <f>+C17+C23+C24</f>
        <v>2149903579.0800004</v>
      </c>
      <c r="D16" s="87">
        <f>+D17+D23+D24</f>
        <v>0</v>
      </c>
      <c r="E16" s="87">
        <f>+E17+E23+E24</f>
        <v>66073294.520000011</v>
      </c>
      <c r="F16" s="87">
        <v>0</v>
      </c>
      <c r="G16" s="87">
        <f>+G17+G23+G24</f>
        <v>2083830284.5600004</v>
      </c>
      <c r="H16" s="87">
        <f>+H17+H23+H24</f>
        <v>250541985.08002961</v>
      </c>
      <c r="I16" s="87">
        <v>0</v>
      </c>
    </row>
    <row r="17" spans="1:13">
      <c r="A17" s="312" t="s">
        <v>181</v>
      </c>
      <c r="B17" s="313"/>
      <c r="C17" s="87">
        <f>SUM(C18:C22)</f>
        <v>2149903579.0800004</v>
      </c>
      <c r="D17" s="87">
        <f t="shared" ref="D17:F17" si="0">SUM(D18:D22)</f>
        <v>0</v>
      </c>
      <c r="E17" s="87">
        <f>SUM(E18:E22)</f>
        <v>66073294.520000011</v>
      </c>
      <c r="F17" s="87">
        <f t="shared" si="0"/>
        <v>0</v>
      </c>
      <c r="G17" s="87">
        <f>SUM(G18:G22)</f>
        <v>2083830284.5600004</v>
      </c>
      <c r="H17" s="87">
        <f>SUM(H18:H22)</f>
        <v>250541985.08002961</v>
      </c>
      <c r="I17" s="87">
        <v>0</v>
      </c>
    </row>
    <row r="18" spans="1:13">
      <c r="A18" s="306" t="s">
        <v>182</v>
      </c>
      <c r="B18" s="307"/>
      <c r="C18" s="87">
        <f>al31dic_bx537</f>
        <v>431857277.08999991</v>
      </c>
      <c r="D18" s="87">
        <v>0</v>
      </c>
      <c r="E18" s="92">
        <f>amort_acum_bx537</f>
        <v>21015658.150000002</v>
      </c>
      <c r="F18" s="92">
        <v>0</v>
      </c>
      <c r="G18" s="92">
        <f t="shared" ref="G18:G22" si="1">C18+D18-E18-F18</f>
        <v>410841618.93999994</v>
      </c>
      <c r="H18" s="92">
        <f>int_acum_bx537</f>
        <v>49988951.569999978</v>
      </c>
      <c r="I18" s="87">
        <v>0</v>
      </c>
      <c r="K18" s="93"/>
    </row>
    <row r="19" spans="1:13">
      <c r="A19" s="306" t="s">
        <v>182</v>
      </c>
      <c r="B19" s="307"/>
      <c r="C19" s="87">
        <f>al31dic_bx254</f>
        <v>142629655.14999992</v>
      </c>
      <c r="D19" s="87">
        <v>0</v>
      </c>
      <c r="E19" s="92">
        <f>amort_acum_bx254</f>
        <v>6452242.8499999996</v>
      </c>
      <c r="F19" s="92">
        <v>0</v>
      </c>
      <c r="G19" s="92">
        <f t="shared" si="1"/>
        <v>136177412.29999992</v>
      </c>
      <c r="H19" s="92">
        <f>int_acum_bx254</f>
        <v>16604246.32</v>
      </c>
      <c r="I19" s="87">
        <v>0</v>
      </c>
    </row>
    <row r="20" spans="1:13">
      <c r="A20" s="306" t="s">
        <v>182</v>
      </c>
      <c r="B20" s="307"/>
      <c r="C20" s="87">
        <f>al31dic_bx120</f>
        <v>89243837.950000048</v>
      </c>
      <c r="D20" s="87">
        <v>0</v>
      </c>
      <c r="E20" s="92">
        <f>amort_acum_bx120</f>
        <v>4037189.2700000005</v>
      </c>
      <c r="F20" s="92">
        <v>0</v>
      </c>
      <c r="G20" s="92">
        <f t="shared" si="1"/>
        <v>85206648.680000052</v>
      </c>
      <c r="H20" s="92">
        <f>int_acum_bx120</f>
        <v>10399051.98</v>
      </c>
      <c r="I20" s="87">
        <v>0</v>
      </c>
    </row>
    <row r="21" spans="1:13">
      <c r="A21" s="306" t="s">
        <v>183</v>
      </c>
      <c r="B21" s="307"/>
      <c r="C21" s="87">
        <f>al31dic_santander800</f>
        <v>738420441.36000025</v>
      </c>
      <c r="D21" s="87">
        <v>0</v>
      </c>
      <c r="E21" s="92">
        <f>amort_acum_santander800</f>
        <v>17683927.540000003</v>
      </c>
      <c r="F21" s="92">
        <v>0</v>
      </c>
      <c r="G21" s="92">
        <f t="shared" si="1"/>
        <v>720736513.82000029</v>
      </c>
      <c r="H21" s="92">
        <f>int_acum_santander800</f>
        <v>86222639.13000004</v>
      </c>
      <c r="I21" s="87">
        <v>0</v>
      </c>
    </row>
    <row r="22" spans="1:13">
      <c r="A22" s="306" t="s">
        <v>184</v>
      </c>
      <c r="B22" s="307"/>
      <c r="C22" s="87">
        <f>al31dic_bbva806</f>
        <v>747752367.53000009</v>
      </c>
      <c r="D22" s="87">
        <v>0</v>
      </c>
      <c r="E22" s="92">
        <f>amort_acum_bbva806</f>
        <v>16884276.710000005</v>
      </c>
      <c r="F22" s="92">
        <v>0</v>
      </c>
      <c r="G22" s="92">
        <f t="shared" si="1"/>
        <v>730868090.82000005</v>
      </c>
      <c r="H22" s="92">
        <f>int_acum_bbva806</f>
        <v>87327096.080029607</v>
      </c>
      <c r="I22" s="87">
        <v>0</v>
      </c>
    </row>
    <row r="23" spans="1:13">
      <c r="A23" s="312" t="s">
        <v>185</v>
      </c>
      <c r="B23" s="313"/>
      <c r="C23" s="87">
        <v>0</v>
      </c>
      <c r="D23" s="87">
        <v>0</v>
      </c>
      <c r="E23" s="87">
        <v>0</v>
      </c>
      <c r="F23" s="87">
        <v>0</v>
      </c>
      <c r="G23" s="87">
        <v>0</v>
      </c>
      <c r="H23" s="87">
        <v>0</v>
      </c>
      <c r="I23" s="87">
        <v>0</v>
      </c>
    </row>
    <row r="24" spans="1:13">
      <c r="A24" s="312" t="s">
        <v>186</v>
      </c>
      <c r="B24" s="313"/>
      <c r="C24" s="87">
        <v>0</v>
      </c>
      <c r="D24" s="87">
        <v>0</v>
      </c>
      <c r="E24" s="87">
        <v>0</v>
      </c>
      <c r="F24" s="87">
        <v>0</v>
      </c>
      <c r="G24" s="87">
        <v>0</v>
      </c>
      <c r="H24" s="87">
        <v>0</v>
      </c>
      <c r="I24" s="87">
        <v>0</v>
      </c>
    </row>
    <row r="25" spans="1:13" ht="7.5" customHeight="1">
      <c r="A25" s="94"/>
      <c r="B25" s="95"/>
      <c r="C25" s="91"/>
      <c r="D25" s="91"/>
      <c r="E25" s="91"/>
      <c r="F25" s="91"/>
      <c r="G25" s="91"/>
      <c r="H25" s="91"/>
      <c r="I25" s="91"/>
    </row>
    <row r="26" spans="1:13" s="100" customFormat="1" ht="14.45" customHeight="1">
      <c r="A26" s="323" t="s">
        <v>187</v>
      </c>
      <c r="B26" s="324"/>
      <c r="C26" s="96">
        <v>313732504.14999998</v>
      </c>
      <c r="D26" s="97"/>
      <c r="E26" s="97"/>
      <c r="F26" s="98"/>
      <c r="G26" s="86">
        <v>322108352.73000002</v>
      </c>
      <c r="H26" s="99"/>
      <c r="I26" s="97"/>
      <c r="K26" s="314"/>
      <c r="L26" s="314"/>
      <c r="M26" s="101"/>
    </row>
    <row r="27" spans="1:13" ht="15" customHeight="1">
      <c r="A27" s="315"/>
      <c r="B27" s="316"/>
      <c r="C27" s="87"/>
      <c r="D27" s="87"/>
      <c r="E27" s="87"/>
      <c r="F27" s="87"/>
      <c r="G27" s="87"/>
      <c r="H27" s="87"/>
      <c r="I27" s="87"/>
      <c r="K27" s="314"/>
      <c r="L27" s="314"/>
      <c r="M27" s="101"/>
    </row>
    <row r="28" spans="1:13" s="103" customFormat="1" ht="28.5" customHeight="1">
      <c r="A28" s="317" t="s">
        <v>188</v>
      </c>
      <c r="B28" s="318"/>
      <c r="C28" s="102">
        <f>+C10+C26</f>
        <v>2463636083.2300005</v>
      </c>
      <c r="D28" s="102">
        <f>+D10+D26</f>
        <v>0</v>
      </c>
      <c r="E28" s="102">
        <f>+E10+E26</f>
        <v>66073294.520000011</v>
      </c>
      <c r="F28" s="102">
        <v>0</v>
      </c>
      <c r="G28" s="102">
        <f>+G10+G26</f>
        <v>2405938637.2900004</v>
      </c>
      <c r="H28" s="102">
        <f>+H10+H26</f>
        <v>250541985.08002961</v>
      </c>
      <c r="I28" s="102">
        <v>0</v>
      </c>
      <c r="K28" s="314"/>
      <c r="L28" s="314"/>
      <c r="M28" s="101"/>
    </row>
    <row r="29" spans="1:13">
      <c r="A29" s="94"/>
      <c r="B29" s="95"/>
      <c r="C29" s="91"/>
      <c r="D29" s="91"/>
      <c r="E29" s="91"/>
      <c r="F29" s="91"/>
      <c r="G29" s="91"/>
      <c r="H29" s="91"/>
      <c r="I29" s="91"/>
      <c r="K29" s="314"/>
      <c r="L29" s="314"/>
      <c r="M29" s="101"/>
    </row>
    <row r="30" spans="1:13">
      <c r="A30" s="319" t="s">
        <v>189</v>
      </c>
      <c r="B30" s="320"/>
      <c r="C30" s="104">
        <f t="shared" ref="C30:I30" si="2">SUM(C31:C33)</f>
        <v>0</v>
      </c>
      <c r="D30" s="104">
        <f t="shared" si="2"/>
        <v>0</v>
      </c>
      <c r="E30" s="104">
        <f t="shared" si="2"/>
        <v>0</v>
      </c>
      <c r="F30" s="104">
        <f t="shared" si="2"/>
        <v>0</v>
      </c>
      <c r="G30" s="104">
        <f t="shared" si="2"/>
        <v>0</v>
      </c>
      <c r="H30" s="104">
        <f t="shared" si="2"/>
        <v>0</v>
      </c>
      <c r="I30" s="104">
        <f t="shared" si="2"/>
        <v>0</v>
      </c>
      <c r="K30" s="314"/>
      <c r="L30" s="314"/>
      <c r="M30" s="101"/>
    </row>
    <row r="31" spans="1:13">
      <c r="A31" s="321" t="s">
        <v>190</v>
      </c>
      <c r="B31" s="322"/>
      <c r="C31" s="91">
        <v>0</v>
      </c>
      <c r="D31" s="91">
        <v>0</v>
      </c>
      <c r="E31" s="91">
        <v>0</v>
      </c>
      <c r="F31" s="91">
        <v>0</v>
      </c>
      <c r="G31" s="91">
        <v>0</v>
      </c>
      <c r="H31" s="91">
        <v>0</v>
      </c>
      <c r="I31" s="91">
        <v>0</v>
      </c>
      <c r="K31" s="314"/>
      <c r="L31" s="314"/>
      <c r="M31" s="101"/>
    </row>
    <row r="32" spans="1:13">
      <c r="A32" s="321" t="s">
        <v>191</v>
      </c>
      <c r="B32" s="322"/>
      <c r="C32" s="91">
        <v>0</v>
      </c>
      <c r="D32" s="91">
        <v>0</v>
      </c>
      <c r="E32" s="91">
        <v>0</v>
      </c>
      <c r="F32" s="91">
        <v>0</v>
      </c>
      <c r="G32" s="91">
        <v>0</v>
      </c>
      <c r="H32" s="91">
        <v>0</v>
      </c>
      <c r="I32" s="91">
        <v>0</v>
      </c>
    </row>
    <row r="33" spans="1:11">
      <c r="A33" s="321" t="s">
        <v>192</v>
      </c>
      <c r="B33" s="322"/>
      <c r="C33" s="91">
        <v>0</v>
      </c>
      <c r="D33" s="91">
        <v>0</v>
      </c>
      <c r="E33" s="91">
        <v>0</v>
      </c>
      <c r="F33" s="91">
        <v>0</v>
      </c>
      <c r="G33" s="91">
        <v>0</v>
      </c>
      <c r="H33" s="91">
        <v>0</v>
      </c>
      <c r="I33" s="91">
        <v>0</v>
      </c>
    </row>
    <row r="34" spans="1:11">
      <c r="A34" s="325"/>
      <c r="B34" s="326"/>
      <c r="C34" s="91"/>
      <c r="D34" s="91"/>
      <c r="E34" s="91"/>
      <c r="F34" s="91"/>
      <c r="G34" s="91"/>
      <c r="H34" s="91"/>
      <c r="I34" s="91"/>
    </row>
    <row r="35" spans="1:11" ht="15" customHeight="1">
      <c r="A35" s="319" t="s">
        <v>193</v>
      </c>
      <c r="B35" s="320"/>
      <c r="C35" s="104">
        <f t="shared" ref="C35:I35" si="3">SUM(C36:C40)</f>
        <v>476222500</v>
      </c>
      <c r="D35" s="104">
        <f t="shared" si="3"/>
        <v>0</v>
      </c>
      <c r="E35" s="104">
        <f t="shared" si="3"/>
        <v>0</v>
      </c>
      <c r="F35" s="104">
        <f t="shared" si="3"/>
        <v>0</v>
      </c>
      <c r="G35" s="104">
        <f t="shared" si="3"/>
        <v>476222500</v>
      </c>
      <c r="H35" s="104">
        <f t="shared" si="3"/>
        <v>39472899.920000002</v>
      </c>
      <c r="I35" s="104">
        <f t="shared" si="3"/>
        <v>0</v>
      </c>
    </row>
    <row r="36" spans="1:11">
      <c r="A36" s="321" t="s">
        <v>194</v>
      </c>
      <c r="B36" s="322"/>
      <c r="C36" s="87">
        <v>83449015</v>
      </c>
      <c r="D36" s="87">
        <v>0</v>
      </c>
      <c r="E36" s="92">
        <v>0</v>
      </c>
      <c r="F36" s="87">
        <v>0</v>
      </c>
      <c r="G36" s="92">
        <v>83449015</v>
      </c>
      <c r="H36" s="92">
        <f>Int_acum_FONREC83</f>
        <v>7185933.7200000007</v>
      </c>
      <c r="I36" s="87">
        <v>0</v>
      </c>
      <c r="K36" s="105"/>
    </row>
    <row r="37" spans="1:11">
      <c r="A37" s="321" t="s">
        <v>195</v>
      </c>
      <c r="B37" s="322"/>
      <c r="C37" s="87">
        <v>208708907</v>
      </c>
      <c r="D37" s="87">
        <v>0</v>
      </c>
      <c r="E37" s="92">
        <v>0</v>
      </c>
      <c r="F37" s="87">
        <v>0</v>
      </c>
      <c r="G37" s="92">
        <v>208708907</v>
      </c>
      <c r="H37" s="92">
        <f>int_acum_PROFISE222</f>
        <v>16968466.359999999</v>
      </c>
      <c r="I37" s="87">
        <v>0</v>
      </c>
      <c r="K37" s="105"/>
    </row>
    <row r="38" spans="1:11">
      <c r="A38" s="321" t="s">
        <v>196</v>
      </c>
      <c r="B38" s="322"/>
      <c r="C38" s="87">
        <v>72675017</v>
      </c>
      <c r="D38" s="87">
        <v>0</v>
      </c>
      <c r="E38" s="92">
        <v>0</v>
      </c>
      <c r="F38" s="87">
        <v>0</v>
      </c>
      <c r="G38" s="92">
        <v>72675017</v>
      </c>
      <c r="H38" s="92">
        <f>int_acum_FONREC81</f>
        <v>6194619.9900000002</v>
      </c>
      <c r="I38" s="87">
        <v>0</v>
      </c>
      <c r="K38" s="105"/>
    </row>
    <row r="39" spans="1:11">
      <c r="A39" s="321" t="s">
        <v>197</v>
      </c>
      <c r="B39" s="322"/>
      <c r="C39" s="87">
        <v>6854706</v>
      </c>
      <c r="D39" s="87">
        <v>0</v>
      </c>
      <c r="E39" s="92">
        <v>0</v>
      </c>
      <c r="F39" s="87">
        <v>0</v>
      </c>
      <c r="G39" s="92">
        <v>6854706</v>
      </c>
      <c r="H39" s="92">
        <f>int_acum_FONREC6</f>
        <v>584158.89999999991</v>
      </c>
      <c r="I39" s="87">
        <v>0</v>
      </c>
      <c r="K39" s="105"/>
    </row>
    <row r="40" spans="1:11">
      <c r="A40" s="327" t="s">
        <v>198</v>
      </c>
      <c r="B40" s="328"/>
      <c r="C40" s="106">
        <v>104534855</v>
      </c>
      <c r="D40" s="106">
        <v>0</v>
      </c>
      <c r="E40" s="107">
        <v>0</v>
      </c>
      <c r="F40" s="106">
        <v>0</v>
      </c>
      <c r="G40" s="107">
        <v>104534855</v>
      </c>
      <c r="H40" s="107">
        <f>int_acum_FONREC135</f>
        <v>8539720.9500000011</v>
      </c>
      <c r="I40" s="106">
        <v>0</v>
      </c>
      <c r="K40" s="105"/>
    </row>
    <row r="41" spans="1:11">
      <c r="A41" s="100"/>
      <c r="B41" s="100"/>
      <c r="C41" s="100"/>
      <c r="D41" s="100"/>
      <c r="E41" s="100"/>
      <c r="F41" s="100"/>
      <c r="G41" s="100"/>
      <c r="H41" s="100"/>
      <c r="I41" s="100"/>
    </row>
    <row r="42" spans="1:11">
      <c r="A42" s="329" t="s">
        <v>199</v>
      </c>
      <c r="B42" s="330"/>
      <c r="C42" s="333" t="s">
        <v>200</v>
      </c>
      <c r="D42" s="333" t="s">
        <v>201</v>
      </c>
      <c r="E42" s="333" t="s">
        <v>202</v>
      </c>
      <c r="F42" s="329" t="s">
        <v>203</v>
      </c>
      <c r="G42" s="335"/>
      <c r="H42" s="333" t="s">
        <v>204</v>
      </c>
    </row>
    <row r="43" spans="1:11">
      <c r="A43" s="331"/>
      <c r="B43" s="332"/>
      <c r="C43" s="334"/>
      <c r="D43" s="334"/>
      <c r="E43" s="334"/>
      <c r="F43" s="336"/>
      <c r="G43" s="337"/>
      <c r="H43" s="334"/>
    </row>
    <row r="44" spans="1:11">
      <c r="A44" s="108"/>
      <c r="B44" s="109"/>
      <c r="C44" s="110"/>
      <c r="D44" s="110"/>
      <c r="E44" s="110"/>
      <c r="F44" s="108"/>
      <c r="G44" s="109"/>
      <c r="H44" s="110"/>
      <c r="J44" s="23"/>
    </row>
    <row r="45" spans="1:11" ht="14.45" customHeight="1">
      <c r="A45" s="319" t="s">
        <v>205</v>
      </c>
      <c r="B45" s="320"/>
      <c r="C45" s="111">
        <f>SUM(C46:C48)</f>
        <v>0</v>
      </c>
      <c r="D45" s="111">
        <v>0</v>
      </c>
      <c r="E45" s="111">
        <v>0</v>
      </c>
      <c r="F45" s="112">
        <v>0</v>
      </c>
      <c r="G45" s="113">
        <v>0</v>
      </c>
      <c r="H45" s="111">
        <v>0</v>
      </c>
      <c r="J45" s="23"/>
    </row>
    <row r="46" spans="1:11">
      <c r="A46" s="321" t="s">
        <v>206</v>
      </c>
      <c r="B46" s="322"/>
      <c r="C46" s="114"/>
      <c r="D46" s="114"/>
      <c r="E46" s="114"/>
      <c r="F46" s="108"/>
      <c r="G46" s="109"/>
      <c r="H46" s="114"/>
      <c r="J46" s="23"/>
    </row>
    <row r="47" spans="1:11">
      <c r="A47" s="321" t="s">
        <v>207</v>
      </c>
      <c r="B47" s="322"/>
      <c r="C47" s="114"/>
      <c r="D47" s="114"/>
      <c r="E47" s="114"/>
      <c r="F47" s="108"/>
      <c r="G47" s="109"/>
      <c r="H47" s="114"/>
      <c r="J47" s="23"/>
    </row>
    <row r="48" spans="1:11">
      <c r="A48" s="327" t="s">
        <v>208</v>
      </c>
      <c r="B48" s="328"/>
      <c r="C48" s="115"/>
      <c r="D48" s="115"/>
      <c r="E48" s="115"/>
      <c r="F48" s="116"/>
      <c r="G48" s="117"/>
      <c r="H48" s="115"/>
    </row>
    <row r="49" spans="1:22" ht="28.5" customHeight="1">
      <c r="A49" s="118"/>
      <c r="B49" s="118"/>
      <c r="C49" s="118"/>
      <c r="D49" s="118"/>
      <c r="E49" s="118"/>
      <c r="F49" s="118"/>
      <c r="G49" s="118"/>
      <c r="H49" s="118"/>
      <c r="I49" s="119"/>
      <c r="J49" s="119"/>
      <c r="K49" s="119"/>
      <c r="L49" s="119"/>
      <c r="M49" s="119"/>
      <c r="N49" s="119"/>
      <c r="U49" s="120"/>
      <c r="V49" s="121"/>
    </row>
    <row r="50" spans="1:22">
      <c r="A50" s="122"/>
      <c r="B50" s="122"/>
      <c r="C50" s="122"/>
      <c r="D50" s="122"/>
      <c r="E50" s="122"/>
      <c r="F50" s="122"/>
      <c r="G50" s="122"/>
      <c r="H50" s="122"/>
      <c r="I50" s="122"/>
    </row>
    <row r="51" spans="1:22">
      <c r="A51" s="122"/>
      <c r="B51" s="122"/>
      <c r="C51" s="122"/>
      <c r="D51" s="122"/>
      <c r="E51" s="122"/>
      <c r="F51" s="122"/>
      <c r="G51" s="122"/>
      <c r="H51" s="122"/>
      <c r="I51" s="122"/>
    </row>
    <row r="52" spans="1:22">
      <c r="A52" s="122"/>
      <c r="B52" s="122"/>
      <c r="C52" s="122"/>
      <c r="D52" s="122"/>
      <c r="E52" s="122"/>
      <c r="F52" s="122"/>
      <c r="G52" s="122"/>
      <c r="H52" s="122"/>
      <c r="I52" s="122"/>
    </row>
    <row r="53" spans="1:22">
      <c r="A53" s="122"/>
      <c r="B53" s="122"/>
      <c r="C53" s="122"/>
      <c r="D53" s="122"/>
      <c r="E53" s="122"/>
      <c r="F53" s="122"/>
      <c r="G53" s="122"/>
      <c r="H53" s="122"/>
      <c r="I53" s="122"/>
    </row>
    <row r="54" spans="1:22">
      <c r="A54" s="122"/>
      <c r="B54" s="122"/>
      <c r="C54" s="122"/>
      <c r="D54" s="122"/>
      <c r="E54" s="122"/>
      <c r="F54" s="122"/>
      <c r="G54" s="122"/>
      <c r="H54" s="122"/>
      <c r="I54" s="122"/>
    </row>
  </sheetData>
  <mergeCells count="51">
    <mergeCell ref="A48:B48"/>
    <mergeCell ref="E42:E43"/>
    <mergeCell ref="F42:G43"/>
    <mergeCell ref="H42:H43"/>
    <mergeCell ref="A45:B45"/>
    <mergeCell ref="A46:B46"/>
    <mergeCell ref="A47:B47"/>
    <mergeCell ref="D42:D43"/>
    <mergeCell ref="A38:B38"/>
    <mergeCell ref="A39:B39"/>
    <mergeCell ref="A40:B40"/>
    <mergeCell ref="A42:B43"/>
    <mergeCell ref="C42:C43"/>
    <mergeCell ref="A37:B37"/>
    <mergeCell ref="A21:B21"/>
    <mergeCell ref="A22:B22"/>
    <mergeCell ref="A23:B23"/>
    <mergeCell ref="A24:B24"/>
    <mergeCell ref="A26:B26"/>
    <mergeCell ref="A32:B32"/>
    <mergeCell ref="A33:B33"/>
    <mergeCell ref="A34:B34"/>
    <mergeCell ref="A35:B35"/>
    <mergeCell ref="A36:B36"/>
    <mergeCell ref="K26:L31"/>
    <mergeCell ref="A27:B27"/>
    <mergeCell ref="A28:B28"/>
    <mergeCell ref="A30:B30"/>
    <mergeCell ref="A31:B31"/>
    <mergeCell ref="A20:B20"/>
    <mergeCell ref="H5:H8"/>
    <mergeCell ref="I5:I8"/>
    <mergeCell ref="A10:B10"/>
    <mergeCell ref="A11:B11"/>
    <mergeCell ref="A12:B12"/>
    <mergeCell ref="A13:B13"/>
    <mergeCell ref="A14:B14"/>
    <mergeCell ref="A16:B16"/>
    <mergeCell ref="A17:B17"/>
    <mergeCell ref="A18:B18"/>
    <mergeCell ref="A19:B19"/>
    <mergeCell ref="A1:I1"/>
    <mergeCell ref="A2:I2"/>
    <mergeCell ref="A3:I3"/>
    <mergeCell ref="A4:I4"/>
    <mergeCell ref="A5:B8"/>
    <mergeCell ref="C5:C8"/>
    <mergeCell ref="D5:D8"/>
    <mergeCell ref="E5:E8"/>
    <mergeCell ref="F5:F8"/>
    <mergeCell ref="G5:G8"/>
  </mergeCells>
  <dataValidations count="1">
    <dataValidation type="decimal" allowBlank="1" showInputMessage="1" showErrorMessage="1" sqref="C26:F26 H26:I26" xr:uid="{2E3F914E-4B22-4F8B-8FD1-D3A3ACE900A5}">
      <formula1>-1.79769313486231E+100</formula1>
      <formula2>1.79769313486231E+100</formula2>
    </dataValidation>
  </dataValidations>
  <printOptions horizontalCentered="1"/>
  <pageMargins left="0.25" right="0.25" top="0.28999999999999998" bottom="0.36" header="0.3" footer="0.3"/>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63BE7-216B-4DAD-AD50-2CCADD7E07B8}">
  <sheetPr>
    <pageSetUpPr fitToPage="1"/>
  </sheetPr>
  <dimension ref="A1:L29"/>
  <sheetViews>
    <sheetView view="pageBreakPreview" zoomScale="90" zoomScaleNormal="100" zoomScaleSheetLayoutView="90" workbookViewId="0">
      <selection activeCell="I44" sqref="I44"/>
    </sheetView>
  </sheetViews>
  <sheetFormatPr baseColWidth="10" defaultColWidth="11.42578125" defaultRowHeight="15"/>
  <cols>
    <col min="1" max="1" width="17.7109375" customWidth="1"/>
    <col min="2" max="2" width="32.28515625" customWidth="1"/>
    <col min="3" max="3" width="17.7109375" customWidth="1"/>
    <col min="4" max="4" width="17.85546875" customWidth="1"/>
    <col min="5" max="12" width="12.7109375" customWidth="1"/>
  </cols>
  <sheetData>
    <row r="1" spans="1:12">
      <c r="A1" s="340" t="s">
        <v>166</v>
      </c>
      <c r="B1" s="341"/>
      <c r="C1" s="341"/>
      <c r="D1" s="341"/>
      <c r="E1" s="341"/>
      <c r="F1" s="341"/>
      <c r="G1" s="341"/>
      <c r="H1" s="341"/>
      <c r="I1" s="341"/>
      <c r="J1" s="341"/>
      <c r="K1" s="341"/>
      <c r="L1" s="342"/>
    </row>
    <row r="2" spans="1:12">
      <c r="A2" s="293" t="s">
        <v>209</v>
      </c>
      <c r="B2" s="294"/>
      <c r="C2" s="294"/>
      <c r="D2" s="294"/>
      <c r="E2" s="294"/>
      <c r="F2" s="294"/>
      <c r="G2" s="294"/>
      <c r="H2" s="294"/>
      <c r="I2" s="294"/>
      <c r="J2" s="294"/>
      <c r="K2" s="294"/>
      <c r="L2" s="295"/>
    </row>
    <row r="3" spans="1:12">
      <c r="A3" s="293" t="str">
        <f>"Del 1 de enero al "&amp;DAY(fin_trim)&amp;" de "&amp;TEXT(fin_trim,"MMMMMMMMMM")&amp;" de "&amp;YEAR(fin_trim)</f>
        <v>Del 1 de enero al 31 de diciembre de 2024</v>
      </c>
      <c r="B3" s="294"/>
      <c r="C3" s="294"/>
      <c r="D3" s="294"/>
      <c r="E3" s="294"/>
      <c r="F3" s="294"/>
      <c r="G3" s="294"/>
      <c r="H3" s="294"/>
      <c r="I3" s="294"/>
      <c r="J3" s="294"/>
      <c r="K3" s="294"/>
      <c r="L3" s="295"/>
    </row>
    <row r="4" spans="1:12">
      <c r="A4" s="343" t="s">
        <v>1</v>
      </c>
      <c r="B4" s="344"/>
      <c r="C4" s="344"/>
      <c r="D4" s="344"/>
      <c r="E4" s="344"/>
      <c r="F4" s="344"/>
      <c r="G4" s="344"/>
      <c r="H4" s="344"/>
      <c r="I4" s="344"/>
      <c r="J4" s="344"/>
      <c r="K4" s="344"/>
      <c r="L4" s="345"/>
    </row>
    <row r="5" spans="1:12" ht="15" customHeight="1">
      <c r="A5" s="346" t="s">
        <v>210</v>
      </c>
      <c r="B5" s="346"/>
      <c r="C5" s="346" t="s">
        <v>211</v>
      </c>
      <c r="D5" s="346" t="s">
        <v>212</v>
      </c>
      <c r="E5" s="346" t="s">
        <v>213</v>
      </c>
      <c r="F5" s="346" t="s">
        <v>214</v>
      </c>
      <c r="G5" s="346" t="s">
        <v>215</v>
      </c>
      <c r="H5" s="346" t="s">
        <v>216</v>
      </c>
      <c r="I5" s="346" t="s">
        <v>217</v>
      </c>
      <c r="J5" s="346" t="str">
        <f>"Monto pagado de la inversión al "&amp;DAY(fin_trim)&amp;" de "&amp;TEXT(fin_trim,"MMMMMMMMMM")&amp;" de "&amp;YEAR(fin_trim)&amp;" (k)"</f>
        <v>Monto pagado de la inversión al 31 de diciembre de 2024 (k)</v>
      </c>
      <c r="K5" s="346" t="str">
        <f>"Monto pagado de la inversión actualizado al "&amp;DAY(fin_trim)&amp;" de "&amp;TEXT(fin_trim,"MMMMMMMMMM")&amp;" de "&amp;YEAR(fin_trim)&amp;" (l)"</f>
        <v>Monto pagado de la inversión actualizado al 31 de diciembre de 2024 (l)</v>
      </c>
      <c r="L5" s="346" t="str">
        <f>"Saldo pendiente por pagar de la inversión al "&amp;DAY(fin_trim)&amp;" de "&amp;TEXT(fin_trim,"MMMMMMMMMM")&amp;" de "&amp;YEAR(fin_trim)&amp;" (m=g-l)"</f>
        <v>Saldo pendiente por pagar de la inversión al 31 de diciembre de 2024 (m=g-l)</v>
      </c>
    </row>
    <row r="6" spans="1:12">
      <c r="A6" s="346"/>
      <c r="B6" s="346"/>
      <c r="C6" s="346"/>
      <c r="D6" s="346"/>
      <c r="E6" s="346"/>
      <c r="F6" s="346"/>
      <c r="G6" s="346"/>
      <c r="H6" s="346"/>
      <c r="I6" s="346"/>
      <c r="J6" s="346"/>
      <c r="K6" s="346"/>
      <c r="L6" s="346"/>
    </row>
    <row r="7" spans="1:12">
      <c r="A7" s="346"/>
      <c r="B7" s="346"/>
      <c r="C7" s="346"/>
      <c r="D7" s="346"/>
      <c r="E7" s="346"/>
      <c r="F7" s="346"/>
      <c r="G7" s="346"/>
      <c r="H7" s="346"/>
      <c r="I7" s="346"/>
      <c r="J7" s="346"/>
      <c r="K7" s="346"/>
      <c r="L7" s="346"/>
    </row>
    <row r="8" spans="1:12">
      <c r="A8" s="346"/>
      <c r="B8" s="346"/>
      <c r="C8" s="346"/>
      <c r="D8" s="346"/>
      <c r="E8" s="346"/>
      <c r="F8" s="346"/>
      <c r="G8" s="346"/>
      <c r="H8" s="346"/>
      <c r="I8" s="346"/>
      <c r="J8" s="346"/>
      <c r="K8" s="346"/>
      <c r="L8" s="346"/>
    </row>
    <row r="9" spans="1:12">
      <c r="A9" s="346"/>
      <c r="B9" s="346"/>
      <c r="C9" s="346"/>
      <c r="D9" s="346"/>
      <c r="E9" s="346"/>
      <c r="F9" s="346"/>
      <c r="G9" s="346"/>
      <c r="H9" s="346"/>
      <c r="I9" s="346"/>
      <c r="J9" s="346"/>
      <c r="K9" s="346"/>
      <c r="L9" s="346"/>
    </row>
    <row r="10" spans="1:12">
      <c r="A10" s="346"/>
      <c r="B10" s="346"/>
      <c r="C10" s="346"/>
      <c r="D10" s="346"/>
      <c r="E10" s="346"/>
      <c r="F10" s="346"/>
      <c r="G10" s="346"/>
      <c r="H10" s="346"/>
      <c r="I10" s="346"/>
      <c r="J10" s="346"/>
      <c r="K10" s="346"/>
      <c r="L10" s="346"/>
    </row>
    <row r="11" spans="1:12" ht="4.5" customHeight="1">
      <c r="A11" s="346"/>
      <c r="B11" s="346"/>
      <c r="C11" s="346"/>
      <c r="D11" s="346"/>
      <c r="E11" s="346"/>
      <c r="F11" s="346"/>
      <c r="G11" s="346"/>
      <c r="H11" s="346"/>
      <c r="I11" s="346"/>
      <c r="J11" s="346"/>
      <c r="K11" s="346"/>
      <c r="L11" s="346"/>
    </row>
    <row r="12" spans="1:12" ht="16.5">
      <c r="A12" s="123"/>
      <c r="B12" s="124"/>
      <c r="C12" s="125"/>
      <c r="D12" s="125"/>
      <c r="E12" s="125"/>
      <c r="F12" s="125"/>
      <c r="G12" s="125"/>
      <c r="H12" s="125"/>
      <c r="I12" s="125"/>
      <c r="J12" s="125"/>
      <c r="K12" s="125"/>
      <c r="L12" s="125"/>
    </row>
    <row r="13" spans="1:12" ht="15" customHeight="1">
      <c r="A13" s="338" t="s">
        <v>218</v>
      </c>
      <c r="B13" s="339"/>
      <c r="C13" s="126">
        <v>0</v>
      </c>
      <c r="D13" s="126">
        <v>0</v>
      </c>
      <c r="E13" s="126">
        <v>0</v>
      </c>
      <c r="F13" s="126">
        <v>0</v>
      </c>
      <c r="G13" s="126">
        <v>0</v>
      </c>
      <c r="H13" s="126">
        <v>0</v>
      </c>
      <c r="I13" s="126">
        <v>0</v>
      </c>
      <c r="J13" s="126">
        <v>0</v>
      </c>
      <c r="K13" s="126">
        <v>0</v>
      </c>
      <c r="L13" s="126">
        <v>0</v>
      </c>
    </row>
    <row r="14" spans="1:12">
      <c r="A14" s="349" t="s">
        <v>219</v>
      </c>
      <c r="B14" s="350"/>
      <c r="C14" s="127">
        <v>0</v>
      </c>
      <c r="D14" s="127">
        <v>0</v>
      </c>
      <c r="E14" s="127">
        <v>0</v>
      </c>
      <c r="F14" s="127">
        <v>0</v>
      </c>
      <c r="G14" s="127">
        <v>0</v>
      </c>
      <c r="H14" s="127">
        <v>0</v>
      </c>
      <c r="I14" s="127">
        <v>0</v>
      </c>
      <c r="J14" s="127">
        <v>0</v>
      </c>
      <c r="K14" s="127">
        <v>0</v>
      </c>
      <c r="L14" s="127">
        <v>0</v>
      </c>
    </row>
    <row r="15" spans="1:12">
      <c r="A15" s="349" t="s">
        <v>220</v>
      </c>
      <c r="B15" s="350"/>
      <c r="C15" s="127">
        <v>0</v>
      </c>
      <c r="D15" s="127">
        <v>0</v>
      </c>
      <c r="E15" s="127">
        <v>0</v>
      </c>
      <c r="F15" s="127">
        <v>0</v>
      </c>
      <c r="G15" s="127">
        <v>0</v>
      </c>
      <c r="H15" s="127">
        <v>0</v>
      </c>
      <c r="I15" s="127">
        <v>0</v>
      </c>
      <c r="J15" s="127">
        <v>0</v>
      </c>
      <c r="K15" s="127">
        <v>0</v>
      </c>
      <c r="L15" s="127">
        <v>0</v>
      </c>
    </row>
    <row r="16" spans="1:12">
      <c r="A16" s="349" t="s">
        <v>221</v>
      </c>
      <c r="B16" s="350"/>
      <c r="C16" s="127">
        <v>0</v>
      </c>
      <c r="D16" s="127">
        <v>0</v>
      </c>
      <c r="E16" s="127">
        <v>0</v>
      </c>
      <c r="F16" s="127">
        <v>0</v>
      </c>
      <c r="G16" s="127">
        <v>0</v>
      </c>
      <c r="H16" s="127">
        <v>0</v>
      </c>
      <c r="I16" s="127">
        <v>0</v>
      </c>
      <c r="J16" s="127">
        <v>0</v>
      </c>
      <c r="K16" s="127">
        <v>0</v>
      </c>
      <c r="L16" s="127">
        <v>0</v>
      </c>
    </row>
    <row r="17" spans="1:12">
      <c r="A17" s="349" t="s">
        <v>222</v>
      </c>
      <c r="B17" s="350"/>
      <c r="C17" s="127">
        <v>0</v>
      </c>
      <c r="D17" s="127">
        <v>0</v>
      </c>
      <c r="E17" s="127">
        <v>0</v>
      </c>
      <c r="F17" s="127">
        <v>0</v>
      </c>
      <c r="G17" s="127">
        <v>0</v>
      </c>
      <c r="H17" s="127">
        <v>0</v>
      </c>
      <c r="I17" s="127">
        <v>0</v>
      </c>
      <c r="J17" s="127">
        <v>0</v>
      </c>
      <c r="K17" s="127">
        <v>0</v>
      </c>
      <c r="L17" s="127">
        <v>0</v>
      </c>
    </row>
    <row r="18" spans="1:12">
      <c r="A18" s="128"/>
      <c r="B18" s="129"/>
      <c r="C18" s="130"/>
      <c r="D18" s="130"/>
      <c r="E18" s="130"/>
      <c r="F18" s="130"/>
      <c r="G18" s="130"/>
      <c r="H18" s="130"/>
      <c r="I18" s="130"/>
      <c r="J18" s="130"/>
      <c r="K18" s="130"/>
      <c r="L18" s="130"/>
    </row>
    <row r="19" spans="1:12">
      <c r="A19" s="338" t="s">
        <v>223</v>
      </c>
      <c r="B19" s="351"/>
      <c r="C19" s="126">
        <v>0</v>
      </c>
      <c r="D19" s="126">
        <v>0</v>
      </c>
      <c r="E19" s="126">
        <v>0</v>
      </c>
      <c r="F19" s="126">
        <v>0</v>
      </c>
      <c r="G19" s="126">
        <v>0</v>
      </c>
      <c r="H19" s="126">
        <v>0</v>
      </c>
      <c r="I19" s="126">
        <v>0</v>
      </c>
      <c r="J19" s="126">
        <v>0</v>
      </c>
      <c r="K19" s="126">
        <v>0</v>
      </c>
      <c r="L19" s="126">
        <v>0</v>
      </c>
    </row>
    <row r="20" spans="1:12">
      <c r="A20" s="347" t="s">
        <v>224</v>
      </c>
      <c r="B20" s="348"/>
      <c r="C20" s="127">
        <v>0</v>
      </c>
      <c r="D20" s="127">
        <v>0</v>
      </c>
      <c r="E20" s="127">
        <v>0</v>
      </c>
      <c r="F20" s="127">
        <v>0</v>
      </c>
      <c r="G20" s="127">
        <v>0</v>
      </c>
      <c r="H20" s="127">
        <v>0</v>
      </c>
      <c r="I20" s="127">
        <v>0</v>
      </c>
      <c r="J20" s="127">
        <v>0</v>
      </c>
      <c r="K20" s="127">
        <v>0</v>
      </c>
      <c r="L20" s="127">
        <v>0</v>
      </c>
    </row>
    <row r="21" spans="1:12">
      <c r="A21" s="347" t="s">
        <v>225</v>
      </c>
      <c r="B21" s="348"/>
      <c r="C21" s="127">
        <v>0</v>
      </c>
      <c r="D21" s="127">
        <v>0</v>
      </c>
      <c r="E21" s="127">
        <v>0</v>
      </c>
      <c r="F21" s="127">
        <v>0</v>
      </c>
      <c r="G21" s="127">
        <v>0</v>
      </c>
      <c r="H21" s="127">
        <v>0</v>
      </c>
      <c r="I21" s="127">
        <v>0</v>
      </c>
      <c r="J21" s="127">
        <v>0</v>
      </c>
      <c r="K21" s="127">
        <v>0</v>
      </c>
      <c r="L21" s="127">
        <v>0</v>
      </c>
    </row>
    <row r="22" spans="1:12">
      <c r="A22" s="347" t="s">
        <v>226</v>
      </c>
      <c r="B22" s="348"/>
      <c r="C22" s="127">
        <v>0</v>
      </c>
      <c r="D22" s="127">
        <v>0</v>
      </c>
      <c r="E22" s="127">
        <v>0</v>
      </c>
      <c r="F22" s="127">
        <v>0</v>
      </c>
      <c r="G22" s="127">
        <v>0</v>
      </c>
      <c r="H22" s="127">
        <v>0</v>
      </c>
      <c r="I22" s="127">
        <v>0</v>
      </c>
      <c r="J22" s="127">
        <v>0</v>
      </c>
      <c r="K22" s="127">
        <v>0</v>
      </c>
      <c r="L22" s="127">
        <v>0</v>
      </c>
    </row>
    <row r="23" spans="1:12">
      <c r="A23" s="347" t="s">
        <v>227</v>
      </c>
      <c r="B23" s="348"/>
      <c r="C23" s="127">
        <v>0</v>
      </c>
      <c r="D23" s="127">
        <v>0</v>
      </c>
      <c r="E23" s="127">
        <v>0</v>
      </c>
      <c r="F23" s="127">
        <v>0</v>
      </c>
      <c r="G23" s="127">
        <v>0</v>
      </c>
      <c r="H23" s="127">
        <v>0</v>
      </c>
      <c r="I23" s="127">
        <v>0</v>
      </c>
      <c r="J23" s="127">
        <v>0</v>
      </c>
      <c r="K23" s="127">
        <v>0</v>
      </c>
      <c r="L23" s="127">
        <v>0</v>
      </c>
    </row>
    <row r="24" spans="1:12">
      <c r="A24" s="128"/>
      <c r="B24" s="129"/>
      <c r="C24" s="130"/>
      <c r="D24" s="130"/>
      <c r="E24" s="130"/>
      <c r="F24" s="130"/>
      <c r="G24" s="130"/>
      <c r="H24" s="130"/>
      <c r="I24" s="130"/>
      <c r="J24" s="130"/>
      <c r="K24" s="130"/>
      <c r="L24" s="130"/>
    </row>
    <row r="25" spans="1:12" ht="15" customHeight="1">
      <c r="A25" s="338" t="s">
        <v>228</v>
      </c>
      <c r="B25" s="339"/>
      <c r="C25" s="126">
        <v>0</v>
      </c>
      <c r="D25" s="126">
        <v>0</v>
      </c>
      <c r="E25" s="126">
        <v>0</v>
      </c>
      <c r="F25" s="126">
        <v>0</v>
      </c>
      <c r="G25" s="126">
        <v>0</v>
      </c>
      <c r="H25" s="126">
        <v>0</v>
      </c>
      <c r="I25" s="126">
        <v>0</v>
      </c>
      <c r="J25" s="126">
        <v>0</v>
      </c>
      <c r="K25" s="126">
        <v>0</v>
      </c>
      <c r="L25" s="126">
        <v>0</v>
      </c>
    </row>
    <row r="26" spans="1:12" ht="15" customHeight="1">
      <c r="A26" s="131"/>
      <c r="B26" s="132"/>
      <c r="C26" s="133"/>
      <c r="D26" s="133"/>
      <c r="E26" s="133"/>
      <c r="F26" s="133"/>
      <c r="G26" s="133"/>
      <c r="H26" s="133"/>
      <c r="I26" s="133"/>
      <c r="J26" s="133"/>
      <c r="K26" s="133"/>
      <c r="L26" s="133"/>
    </row>
    <row r="29" spans="1:12">
      <c r="A29" s="122"/>
      <c r="B29" s="122"/>
      <c r="C29" s="122"/>
      <c r="D29" s="122"/>
      <c r="E29" s="122"/>
      <c r="F29" s="122"/>
      <c r="G29" s="122"/>
      <c r="I29" s="122"/>
      <c r="J29" s="122"/>
      <c r="K29" s="122"/>
      <c r="L29" s="122"/>
    </row>
  </sheetData>
  <mergeCells count="26">
    <mergeCell ref="A21:B21"/>
    <mergeCell ref="A22:B22"/>
    <mergeCell ref="A23:B23"/>
    <mergeCell ref="A25:B25"/>
    <mergeCell ref="A14:B14"/>
    <mergeCell ref="A15:B15"/>
    <mergeCell ref="A16:B16"/>
    <mergeCell ref="A17:B17"/>
    <mergeCell ref="A19:B19"/>
    <mergeCell ref="A20:B20"/>
    <mergeCell ref="A13:B13"/>
    <mergeCell ref="A1:L1"/>
    <mergeCell ref="A2:L2"/>
    <mergeCell ref="A3:L3"/>
    <mergeCell ref="A4:L4"/>
    <mergeCell ref="A5:B11"/>
    <mergeCell ref="C5:C11"/>
    <mergeCell ref="D5:D11"/>
    <mergeCell ref="E5:E11"/>
    <mergeCell ref="F5:F11"/>
    <mergeCell ref="G5:G11"/>
    <mergeCell ref="H5:H11"/>
    <mergeCell ref="I5:I11"/>
    <mergeCell ref="J5:J11"/>
    <mergeCell ref="K5:K11"/>
    <mergeCell ref="L5:L11"/>
  </mergeCells>
  <pageMargins left="0.23622047244094491" right="0.23622047244094491" top="0.46" bottom="0.74803149606299213" header="0.31496062992125984" footer="0.31496062992125984"/>
  <pageSetup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8375A-A6E9-4776-92D6-C53536AA0A4B}">
  <sheetPr>
    <pageSetUpPr fitToPage="1"/>
  </sheetPr>
  <dimension ref="A1:IU87"/>
  <sheetViews>
    <sheetView zoomScale="70" zoomScaleNormal="70" workbookViewId="0">
      <selection activeCell="B7" sqref="B7"/>
    </sheetView>
  </sheetViews>
  <sheetFormatPr baseColWidth="10" defaultColWidth="0.85546875" defaultRowHeight="15" zeroHeight="1"/>
  <cols>
    <col min="1" max="1" width="99.85546875" customWidth="1"/>
    <col min="2" max="4" width="25.7109375" customWidth="1"/>
    <col min="5" max="255" width="11.42578125" hidden="1" customWidth="1"/>
    <col min="257" max="257" width="123" bestFit="1" customWidth="1"/>
    <col min="258" max="260" width="25.7109375" customWidth="1"/>
    <col min="261" max="511" width="0" hidden="1" customWidth="1"/>
    <col min="513" max="513" width="123" bestFit="1" customWidth="1"/>
    <col min="514" max="516" width="25.7109375" customWidth="1"/>
    <col min="517" max="767" width="0" hidden="1" customWidth="1"/>
    <col min="769" max="769" width="123" bestFit="1" customWidth="1"/>
    <col min="770" max="772" width="25.7109375" customWidth="1"/>
    <col min="773" max="1023" width="0" hidden="1" customWidth="1"/>
    <col min="1025" max="1025" width="123" bestFit="1" customWidth="1"/>
    <col min="1026" max="1028" width="25.7109375" customWidth="1"/>
    <col min="1029" max="1279" width="0" hidden="1" customWidth="1"/>
    <col min="1281" max="1281" width="123" bestFit="1" customWidth="1"/>
    <col min="1282" max="1284" width="25.7109375" customWidth="1"/>
    <col min="1285" max="1535" width="0" hidden="1" customWidth="1"/>
    <col min="1537" max="1537" width="123" bestFit="1" customWidth="1"/>
    <col min="1538" max="1540" width="25.7109375" customWidth="1"/>
    <col min="1541" max="1791" width="0" hidden="1" customWidth="1"/>
    <col min="1793" max="1793" width="123" bestFit="1" customWidth="1"/>
    <col min="1794" max="1796" width="25.7109375" customWidth="1"/>
    <col min="1797" max="2047" width="0" hidden="1" customWidth="1"/>
    <col min="2049" max="2049" width="123" bestFit="1" customWidth="1"/>
    <col min="2050" max="2052" width="25.7109375" customWidth="1"/>
    <col min="2053" max="2303" width="0" hidden="1" customWidth="1"/>
    <col min="2305" max="2305" width="123" bestFit="1" customWidth="1"/>
    <col min="2306" max="2308" width="25.7109375" customWidth="1"/>
    <col min="2309" max="2559" width="0" hidden="1" customWidth="1"/>
    <col min="2561" max="2561" width="123" bestFit="1" customWidth="1"/>
    <col min="2562" max="2564" width="25.7109375" customWidth="1"/>
    <col min="2565" max="2815" width="0" hidden="1" customWidth="1"/>
    <col min="2817" max="2817" width="123" bestFit="1" customWidth="1"/>
    <col min="2818" max="2820" width="25.7109375" customWidth="1"/>
    <col min="2821" max="3071" width="0" hidden="1" customWidth="1"/>
    <col min="3073" max="3073" width="123" bestFit="1" customWidth="1"/>
    <col min="3074" max="3076" width="25.7109375" customWidth="1"/>
    <col min="3077" max="3327" width="0" hidden="1" customWidth="1"/>
    <col min="3329" max="3329" width="123" bestFit="1" customWidth="1"/>
    <col min="3330" max="3332" width="25.7109375" customWidth="1"/>
    <col min="3333" max="3583" width="0" hidden="1" customWidth="1"/>
    <col min="3585" max="3585" width="123" bestFit="1" customWidth="1"/>
    <col min="3586" max="3588" width="25.7109375" customWidth="1"/>
    <col min="3589" max="3839" width="0" hidden="1" customWidth="1"/>
    <col min="3841" max="3841" width="123" bestFit="1" customWidth="1"/>
    <col min="3842" max="3844" width="25.7109375" customWidth="1"/>
    <col min="3845" max="4095" width="0" hidden="1" customWidth="1"/>
    <col min="4097" max="4097" width="123" bestFit="1" customWidth="1"/>
    <col min="4098" max="4100" width="25.7109375" customWidth="1"/>
    <col min="4101" max="4351" width="0" hidden="1" customWidth="1"/>
    <col min="4353" max="4353" width="123" bestFit="1" customWidth="1"/>
    <col min="4354" max="4356" width="25.7109375" customWidth="1"/>
    <col min="4357" max="4607" width="0" hidden="1" customWidth="1"/>
    <col min="4609" max="4609" width="123" bestFit="1" customWidth="1"/>
    <col min="4610" max="4612" width="25.7109375" customWidth="1"/>
    <col min="4613" max="4863" width="0" hidden="1" customWidth="1"/>
    <col min="4865" max="4865" width="123" bestFit="1" customWidth="1"/>
    <col min="4866" max="4868" width="25.7109375" customWidth="1"/>
    <col min="4869" max="5119" width="0" hidden="1" customWidth="1"/>
    <col min="5121" max="5121" width="123" bestFit="1" customWidth="1"/>
    <col min="5122" max="5124" width="25.7109375" customWidth="1"/>
    <col min="5125" max="5375" width="0" hidden="1" customWidth="1"/>
    <col min="5377" max="5377" width="123" bestFit="1" customWidth="1"/>
    <col min="5378" max="5380" width="25.7109375" customWidth="1"/>
    <col min="5381" max="5631" width="0" hidden="1" customWidth="1"/>
    <col min="5633" max="5633" width="123" bestFit="1" customWidth="1"/>
    <col min="5634" max="5636" width="25.7109375" customWidth="1"/>
    <col min="5637" max="5887" width="0" hidden="1" customWidth="1"/>
    <col min="5889" max="5889" width="123" bestFit="1" customWidth="1"/>
    <col min="5890" max="5892" width="25.7109375" customWidth="1"/>
    <col min="5893" max="6143" width="0" hidden="1" customWidth="1"/>
    <col min="6145" max="6145" width="123" bestFit="1" customWidth="1"/>
    <col min="6146" max="6148" width="25.7109375" customWidth="1"/>
    <col min="6149" max="6399" width="0" hidden="1" customWidth="1"/>
    <col min="6401" max="6401" width="123" bestFit="1" customWidth="1"/>
    <col min="6402" max="6404" width="25.7109375" customWidth="1"/>
    <col min="6405" max="6655" width="0" hidden="1" customWidth="1"/>
    <col min="6657" max="6657" width="123" bestFit="1" customWidth="1"/>
    <col min="6658" max="6660" width="25.7109375" customWidth="1"/>
    <col min="6661" max="6911" width="0" hidden="1" customWidth="1"/>
    <col min="6913" max="6913" width="123" bestFit="1" customWidth="1"/>
    <col min="6914" max="6916" width="25.7109375" customWidth="1"/>
    <col min="6917" max="7167" width="0" hidden="1" customWidth="1"/>
    <col min="7169" max="7169" width="123" bestFit="1" customWidth="1"/>
    <col min="7170" max="7172" width="25.7109375" customWidth="1"/>
    <col min="7173" max="7423" width="0" hidden="1" customWidth="1"/>
    <col min="7425" max="7425" width="123" bestFit="1" customWidth="1"/>
    <col min="7426" max="7428" width="25.7109375" customWidth="1"/>
    <col min="7429" max="7679" width="0" hidden="1" customWidth="1"/>
    <col min="7681" max="7681" width="123" bestFit="1" customWidth="1"/>
    <col min="7682" max="7684" width="25.7109375" customWidth="1"/>
    <col min="7685" max="7935" width="0" hidden="1" customWidth="1"/>
    <col min="7937" max="7937" width="123" bestFit="1" customWidth="1"/>
    <col min="7938" max="7940" width="25.7109375" customWidth="1"/>
    <col min="7941" max="8191" width="0" hidden="1" customWidth="1"/>
    <col min="8193" max="8193" width="123" bestFit="1" customWidth="1"/>
    <col min="8194" max="8196" width="25.7109375" customWidth="1"/>
    <col min="8197" max="8447" width="0" hidden="1" customWidth="1"/>
    <col min="8449" max="8449" width="123" bestFit="1" customWidth="1"/>
    <col min="8450" max="8452" width="25.7109375" customWidth="1"/>
    <col min="8453" max="8703" width="0" hidden="1" customWidth="1"/>
    <col min="8705" max="8705" width="123" bestFit="1" customWidth="1"/>
    <col min="8706" max="8708" width="25.7109375" customWidth="1"/>
    <col min="8709" max="8959" width="0" hidden="1" customWidth="1"/>
    <col min="8961" max="8961" width="123" bestFit="1" customWidth="1"/>
    <col min="8962" max="8964" width="25.7109375" customWidth="1"/>
    <col min="8965" max="9215" width="0" hidden="1" customWidth="1"/>
    <col min="9217" max="9217" width="123" bestFit="1" customWidth="1"/>
    <col min="9218" max="9220" width="25.7109375" customWidth="1"/>
    <col min="9221" max="9471" width="0" hidden="1" customWidth="1"/>
    <col min="9473" max="9473" width="123" bestFit="1" customWidth="1"/>
    <col min="9474" max="9476" width="25.7109375" customWidth="1"/>
    <col min="9477" max="9727" width="0" hidden="1" customWidth="1"/>
    <col min="9729" max="9729" width="123" bestFit="1" customWidth="1"/>
    <col min="9730" max="9732" width="25.7109375" customWidth="1"/>
    <col min="9733" max="9983" width="0" hidden="1" customWidth="1"/>
    <col min="9985" max="9985" width="123" bestFit="1" customWidth="1"/>
    <col min="9986" max="9988" width="25.7109375" customWidth="1"/>
    <col min="9989" max="10239" width="0" hidden="1" customWidth="1"/>
    <col min="10241" max="10241" width="123" bestFit="1" customWidth="1"/>
    <col min="10242" max="10244" width="25.7109375" customWidth="1"/>
    <col min="10245" max="10495" width="0" hidden="1" customWidth="1"/>
    <col min="10497" max="10497" width="123" bestFit="1" customWidth="1"/>
    <col min="10498" max="10500" width="25.7109375" customWidth="1"/>
    <col min="10501" max="10751" width="0" hidden="1" customWidth="1"/>
    <col min="10753" max="10753" width="123" bestFit="1" customWidth="1"/>
    <col min="10754" max="10756" width="25.7109375" customWidth="1"/>
    <col min="10757" max="11007" width="0" hidden="1" customWidth="1"/>
    <col min="11009" max="11009" width="123" bestFit="1" customWidth="1"/>
    <col min="11010" max="11012" width="25.7109375" customWidth="1"/>
    <col min="11013" max="11263" width="0" hidden="1" customWidth="1"/>
    <col min="11265" max="11265" width="123" bestFit="1" customWidth="1"/>
    <col min="11266" max="11268" width="25.7109375" customWidth="1"/>
    <col min="11269" max="11519" width="0" hidden="1" customWidth="1"/>
    <col min="11521" max="11521" width="123" bestFit="1" customWidth="1"/>
    <col min="11522" max="11524" width="25.7109375" customWidth="1"/>
    <col min="11525" max="11775" width="0" hidden="1" customWidth="1"/>
    <col min="11777" max="11777" width="123" bestFit="1" customWidth="1"/>
    <col min="11778" max="11780" width="25.7109375" customWidth="1"/>
    <col min="11781" max="12031" width="0" hidden="1" customWidth="1"/>
    <col min="12033" max="12033" width="123" bestFit="1" customWidth="1"/>
    <col min="12034" max="12036" width="25.7109375" customWidth="1"/>
    <col min="12037" max="12287" width="0" hidden="1" customWidth="1"/>
    <col min="12289" max="12289" width="123" bestFit="1" customWidth="1"/>
    <col min="12290" max="12292" width="25.7109375" customWidth="1"/>
    <col min="12293" max="12543" width="0" hidden="1" customWidth="1"/>
    <col min="12545" max="12545" width="123" bestFit="1" customWidth="1"/>
    <col min="12546" max="12548" width="25.7109375" customWidth="1"/>
    <col min="12549" max="12799" width="0" hidden="1" customWidth="1"/>
    <col min="12801" max="12801" width="123" bestFit="1" customWidth="1"/>
    <col min="12802" max="12804" width="25.7109375" customWidth="1"/>
    <col min="12805" max="13055" width="0" hidden="1" customWidth="1"/>
    <col min="13057" max="13057" width="123" bestFit="1" customWidth="1"/>
    <col min="13058" max="13060" width="25.7109375" customWidth="1"/>
    <col min="13061" max="13311" width="0" hidden="1" customWidth="1"/>
    <col min="13313" max="13313" width="123" bestFit="1" customWidth="1"/>
    <col min="13314" max="13316" width="25.7109375" customWidth="1"/>
    <col min="13317" max="13567" width="0" hidden="1" customWidth="1"/>
    <col min="13569" max="13569" width="123" bestFit="1" customWidth="1"/>
    <col min="13570" max="13572" width="25.7109375" customWidth="1"/>
    <col min="13573" max="13823" width="0" hidden="1" customWidth="1"/>
    <col min="13825" max="13825" width="123" bestFit="1" customWidth="1"/>
    <col min="13826" max="13828" width="25.7109375" customWidth="1"/>
    <col min="13829" max="14079" width="0" hidden="1" customWidth="1"/>
    <col min="14081" max="14081" width="123" bestFit="1" customWidth="1"/>
    <col min="14082" max="14084" width="25.7109375" customWidth="1"/>
    <col min="14085" max="14335" width="0" hidden="1" customWidth="1"/>
    <col min="14337" max="14337" width="123" bestFit="1" customWidth="1"/>
    <col min="14338" max="14340" width="25.7109375" customWidth="1"/>
    <col min="14341" max="14591" width="0" hidden="1" customWidth="1"/>
    <col min="14593" max="14593" width="123" bestFit="1" customWidth="1"/>
    <col min="14594" max="14596" width="25.7109375" customWidth="1"/>
    <col min="14597" max="14847" width="0" hidden="1" customWidth="1"/>
    <col min="14849" max="14849" width="123" bestFit="1" customWidth="1"/>
    <col min="14850" max="14852" width="25.7109375" customWidth="1"/>
    <col min="14853" max="15103" width="0" hidden="1" customWidth="1"/>
    <col min="15105" max="15105" width="123" bestFit="1" customWidth="1"/>
    <col min="15106" max="15108" width="25.7109375" customWidth="1"/>
    <col min="15109" max="15359" width="0" hidden="1" customWidth="1"/>
    <col min="15361" max="15361" width="123" bestFit="1" customWidth="1"/>
    <col min="15362" max="15364" width="25.7109375" customWidth="1"/>
    <col min="15365" max="15615" width="0" hidden="1" customWidth="1"/>
    <col min="15617" max="15617" width="123" bestFit="1" customWidth="1"/>
    <col min="15618" max="15620" width="25.7109375" customWidth="1"/>
    <col min="15621" max="15871" width="0" hidden="1" customWidth="1"/>
    <col min="15873" max="15873" width="123" bestFit="1" customWidth="1"/>
    <col min="15874" max="15876" width="25.7109375" customWidth="1"/>
    <col min="15877" max="16127" width="0" hidden="1" customWidth="1"/>
    <col min="16129" max="16129" width="123" bestFit="1" customWidth="1"/>
    <col min="16130" max="16132" width="25.7109375" customWidth="1"/>
    <col min="16133" max="16383" width="0" hidden="1" customWidth="1"/>
  </cols>
  <sheetData>
    <row r="1" spans="1:4">
      <c r="A1" s="290" t="s">
        <v>165</v>
      </c>
      <c r="B1" s="290"/>
      <c r="C1" s="290"/>
      <c r="D1" s="290"/>
    </row>
    <row r="2" spans="1:4">
      <c r="A2" s="290" t="s">
        <v>154</v>
      </c>
      <c r="B2" s="290"/>
      <c r="C2" s="290"/>
      <c r="D2" s="290"/>
    </row>
    <row r="3" spans="1:4">
      <c r="A3" s="291" t="s">
        <v>119</v>
      </c>
      <c r="B3" s="291"/>
      <c r="C3" s="291"/>
      <c r="D3" s="291"/>
    </row>
    <row r="4" spans="1:4">
      <c r="A4" s="290" t="s">
        <v>164</v>
      </c>
      <c r="B4" s="290"/>
      <c r="C4" s="290"/>
      <c r="D4" s="290"/>
    </row>
    <row r="5" spans="1:4">
      <c r="A5" s="291" t="s">
        <v>1</v>
      </c>
      <c r="B5" s="291"/>
      <c r="C5" s="291"/>
      <c r="D5" s="291"/>
    </row>
    <row r="6" spans="1:4">
      <c r="A6" s="24"/>
      <c r="B6" s="24"/>
      <c r="C6" s="24"/>
      <c r="D6" s="24"/>
    </row>
    <row r="7" spans="1:4" ht="30">
      <c r="A7" s="62" t="s">
        <v>155</v>
      </c>
      <c r="B7" s="63" t="s">
        <v>139</v>
      </c>
      <c r="C7" s="63" t="s">
        <v>120</v>
      </c>
      <c r="D7" s="63" t="s">
        <v>121</v>
      </c>
    </row>
    <row r="8" spans="1:4">
      <c r="A8" s="76" t="s">
        <v>122</v>
      </c>
      <c r="B8" s="25">
        <f>SUM(B9:B11)</f>
        <v>25707558441</v>
      </c>
      <c r="C8" s="25">
        <f>SUM(C9:C11)</f>
        <v>28218302985.34</v>
      </c>
      <c r="D8" s="25">
        <f>SUM(D9:D11)</f>
        <v>28218295617.34</v>
      </c>
    </row>
    <row r="9" spans="1:4">
      <c r="A9" s="77" t="s">
        <v>123</v>
      </c>
      <c r="B9" s="27">
        <v>12642863446</v>
      </c>
      <c r="C9" s="27">
        <v>14350851456.25</v>
      </c>
      <c r="D9" s="27">
        <v>14350844088.25</v>
      </c>
    </row>
    <row r="10" spans="1:4">
      <c r="A10" s="77" t="s">
        <v>124</v>
      </c>
      <c r="B10" s="27">
        <v>13130768295</v>
      </c>
      <c r="C10" s="27">
        <v>13933524823.610001</v>
      </c>
      <c r="D10" s="27">
        <v>13933524823.610001</v>
      </c>
    </row>
    <row r="11" spans="1:4">
      <c r="A11" s="77" t="s">
        <v>125</v>
      </c>
      <c r="B11" s="27">
        <v>-66073300</v>
      </c>
      <c r="C11" s="27">
        <v>-66073294.520000003</v>
      </c>
      <c r="D11" s="27">
        <v>-66073294.520000003</v>
      </c>
    </row>
    <row r="12" spans="1:4">
      <c r="A12" s="78"/>
      <c r="B12" s="28"/>
      <c r="C12" s="28"/>
      <c r="D12" s="28"/>
    </row>
    <row r="13" spans="1:4" ht="17.25">
      <c r="A13" s="76" t="s">
        <v>156</v>
      </c>
      <c r="B13" s="25">
        <f>B14+B15</f>
        <v>25707558441</v>
      </c>
      <c r="C13" s="25">
        <f>C14+C15</f>
        <v>27305761254.43</v>
      </c>
      <c r="D13" s="25">
        <f>D14+D15</f>
        <v>27247777773.830002</v>
      </c>
    </row>
    <row r="14" spans="1:4">
      <c r="A14" s="77" t="s">
        <v>126</v>
      </c>
      <c r="B14" s="27">
        <v>12576790146</v>
      </c>
      <c r="C14" s="27">
        <v>13376908762.119999</v>
      </c>
      <c r="D14" s="27">
        <v>13318925281.52</v>
      </c>
    </row>
    <row r="15" spans="1:4">
      <c r="A15" s="77" t="s">
        <v>127</v>
      </c>
      <c r="B15" s="27">
        <v>13130768295</v>
      </c>
      <c r="C15" s="27">
        <v>13928852492.309999</v>
      </c>
      <c r="D15" s="27">
        <v>13928852492.309999</v>
      </c>
    </row>
    <row r="16" spans="1:4">
      <c r="A16" s="78"/>
      <c r="B16" s="28"/>
      <c r="C16" s="28"/>
      <c r="D16" s="28"/>
    </row>
    <row r="17" spans="1:4">
      <c r="A17" s="76" t="s">
        <v>128</v>
      </c>
      <c r="B17" s="29">
        <f>B18+B19</f>
        <v>0</v>
      </c>
      <c r="C17" s="30">
        <f>C18+C19</f>
        <v>1825888405.4000001</v>
      </c>
      <c r="D17" s="30">
        <f>D18+D19</f>
        <v>1816725452.1399999</v>
      </c>
    </row>
    <row r="18" spans="1:4">
      <c r="A18" s="77" t="s">
        <v>129</v>
      </c>
      <c r="B18" s="31">
        <v>0</v>
      </c>
      <c r="C18" s="27">
        <v>1743538163.28</v>
      </c>
      <c r="D18" s="27">
        <v>1734375210.02</v>
      </c>
    </row>
    <row r="19" spans="1:4">
      <c r="A19" s="77" t="s">
        <v>130</v>
      </c>
      <c r="B19" s="31">
        <v>0</v>
      </c>
      <c r="C19" s="27">
        <v>82350242.120000005</v>
      </c>
      <c r="D19" s="27">
        <v>82350242.120000005</v>
      </c>
    </row>
    <row r="20" spans="1:4">
      <c r="A20" s="78"/>
      <c r="B20" s="28"/>
      <c r="C20" s="28"/>
      <c r="D20" s="28"/>
    </row>
    <row r="21" spans="1:4">
      <c r="A21" s="76" t="s">
        <v>131</v>
      </c>
      <c r="B21" s="32">
        <f>B8-B13+B17</f>
        <v>0</v>
      </c>
      <c r="C21" s="25">
        <f>C8-C13+C17</f>
        <v>2738430136.3099999</v>
      </c>
      <c r="D21" s="33">
        <f>D8-D13+D17</f>
        <v>2787243295.6499982</v>
      </c>
    </row>
    <row r="22" spans="1:4" ht="5.25" customHeight="1">
      <c r="A22" s="76"/>
      <c r="B22" s="28"/>
      <c r="C22" s="28"/>
      <c r="D22" s="28"/>
    </row>
    <row r="23" spans="1:4">
      <c r="A23" s="76" t="s">
        <v>132</v>
      </c>
      <c r="B23" s="25">
        <f>B21-B11</f>
        <v>66073300</v>
      </c>
      <c r="C23" s="25">
        <f>C21-C11</f>
        <v>2804503430.8299999</v>
      </c>
      <c r="D23" s="25">
        <f>D21-D11</f>
        <v>2853316590.1699982</v>
      </c>
    </row>
    <row r="24" spans="1:4" ht="3.75" customHeight="1">
      <c r="A24" s="76"/>
      <c r="B24" s="34"/>
      <c r="C24" s="34"/>
      <c r="D24" s="34"/>
    </row>
    <row r="25" spans="1:4">
      <c r="A25" s="79" t="s">
        <v>133</v>
      </c>
      <c r="B25" s="25">
        <f>B23-B17</f>
        <v>66073300</v>
      </c>
      <c r="C25" s="25">
        <f>C23-C17</f>
        <v>978615025.42999983</v>
      </c>
      <c r="D25" s="25">
        <f>D23-D17</f>
        <v>1036591138.0299983</v>
      </c>
    </row>
    <row r="26" spans="1:4">
      <c r="A26" s="36"/>
      <c r="B26" s="20"/>
      <c r="C26" s="20"/>
      <c r="D26" s="20"/>
    </row>
    <row r="27" spans="1:4">
      <c r="A27" s="37"/>
      <c r="B27" s="24"/>
      <c r="C27" s="24"/>
      <c r="D27" s="24"/>
    </row>
    <row r="28" spans="1:4" ht="18.75" customHeight="1">
      <c r="A28" s="62" t="s">
        <v>134</v>
      </c>
      <c r="B28" s="63" t="s">
        <v>160</v>
      </c>
      <c r="C28" s="63" t="s">
        <v>120</v>
      </c>
      <c r="D28" s="63" t="s">
        <v>159</v>
      </c>
    </row>
    <row r="29" spans="1:4">
      <c r="A29" s="4" t="s">
        <v>135</v>
      </c>
      <c r="B29" s="38">
        <f>B30+B31</f>
        <v>298568041</v>
      </c>
      <c r="C29" s="38">
        <f>C30+C31</f>
        <v>290014885</v>
      </c>
      <c r="D29" s="38">
        <f>D30+D31</f>
        <v>290014885</v>
      </c>
    </row>
    <row r="30" spans="1:4">
      <c r="A30" s="26" t="s">
        <v>136</v>
      </c>
      <c r="B30" s="39">
        <v>298568041</v>
      </c>
      <c r="C30" s="39">
        <v>290014885</v>
      </c>
      <c r="D30" s="39">
        <v>290014885</v>
      </c>
    </row>
    <row r="31" spans="1:4">
      <c r="A31" s="26" t="s">
        <v>137</v>
      </c>
      <c r="B31" s="8">
        <v>0</v>
      </c>
      <c r="C31" s="8">
        <v>0</v>
      </c>
      <c r="D31" s="8">
        <v>0</v>
      </c>
    </row>
    <row r="32" spans="1:4">
      <c r="A32" s="11"/>
      <c r="B32" s="40"/>
      <c r="C32" s="40"/>
      <c r="D32" s="40"/>
    </row>
    <row r="33" spans="1:4">
      <c r="A33" s="4" t="s">
        <v>138</v>
      </c>
      <c r="B33" s="38">
        <f>B25+B29</f>
        <v>364641341</v>
      </c>
      <c r="C33" s="38">
        <f>C25+C29</f>
        <v>1268629910.4299998</v>
      </c>
      <c r="D33" s="38">
        <f>D25+D29</f>
        <v>1326606023.0299983</v>
      </c>
    </row>
    <row r="34" spans="1:4">
      <c r="A34" s="22"/>
      <c r="B34" s="22"/>
      <c r="C34" s="22"/>
      <c r="D34" s="22"/>
    </row>
    <row r="35" spans="1:4">
      <c r="A35" s="37"/>
      <c r="B35" s="24"/>
      <c r="C35" s="24"/>
      <c r="D35" s="24"/>
    </row>
    <row r="36" spans="1:4" ht="30">
      <c r="A36" s="62" t="s">
        <v>134</v>
      </c>
      <c r="B36" s="63" t="s">
        <v>139</v>
      </c>
      <c r="C36" s="63" t="s">
        <v>120</v>
      </c>
      <c r="D36" s="63" t="s">
        <v>121</v>
      </c>
    </row>
    <row r="37" spans="1:4">
      <c r="A37" s="4" t="s">
        <v>140</v>
      </c>
      <c r="B37" s="5">
        <f>B38+B39</f>
        <v>0</v>
      </c>
      <c r="C37" s="5">
        <f>C38+C39</f>
        <v>0</v>
      </c>
      <c r="D37" s="5">
        <f>D38+D39</f>
        <v>0</v>
      </c>
    </row>
    <row r="38" spans="1:4">
      <c r="A38" s="26" t="s">
        <v>141</v>
      </c>
      <c r="B38" s="8">
        <v>0</v>
      </c>
      <c r="C38" s="8">
        <v>0</v>
      </c>
      <c r="D38" s="8">
        <v>0</v>
      </c>
    </row>
    <row r="39" spans="1:4">
      <c r="A39" s="26" t="s">
        <v>142</v>
      </c>
      <c r="B39" s="8">
        <v>0</v>
      </c>
      <c r="C39" s="8">
        <v>0</v>
      </c>
      <c r="D39" s="8">
        <v>0</v>
      </c>
    </row>
    <row r="40" spans="1:4">
      <c r="A40" s="4" t="s">
        <v>143</v>
      </c>
      <c r="B40" s="5">
        <f>B41+B42</f>
        <v>66073300</v>
      </c>
      <c r="C40" s="5">
        <f>C41+C42</f>
        <v>66073294.520000003</v>
      </c>
      <c r="D40" s="5">
        <f>D41+D42</f>
        <v>66073294.520000003</v>
      </c>
    </row>
    <row r="41" spans="1:4">
      <c r="A41" s="26" t="s">
        <v>144</v>
      </c>
      <c r="B41" s="8">
        <v>66073300</v>
      </c>
      <c r="C41" s="8">
        <v>66073294.520000003</v>
      </c>
      <c r="D41" s="8">
        <v>66073294.520000003</v>
      </c>
    </row>
    <row r="42" spans="1:4">
      <c r="A42" s="26" t="s">
        <v>145</v>
      </c>
      <c r="B42" s="8">
        <v>0</v>
      </c>
      <c r="C42" s="8">
        <v>0</v>
      </c>
      <c r="D42" s="8">
        <v>0</v>
      </c>
    </row>
    <row r="43" spans="1:4">
      <c r="A43" s="11"/>
      <c r="B43" s="12"/>
      <c r="C43" s="12"/>
      <c r="D43" s="12"/>
    </row>
    <row r="44" spans="1:4">
      <c r="A44" s="4" t="s">
        <v>146</v>
      </c>
      <c r="B44" s="41">
        <f>B37-B40</f>
        <v>-66073300</v>
      </c>
      <c r="C44" s="41">
        <f>C37-C40</f>
        <v>-66073294.520000003</v>
      </c>
      <c r="D44" s="41">
        <f>D37-D40</f>
        <v>-66073294.520000003</v>
      </c>
    </row>
    <row r="45" spans="1:4">
      <c r="A45" s="42"/>
      <c r="B45" s="22"/>
      <c r="C45" s="22"/>
      <c r="D45" s="22"/>
    </row>
    <row r="46" spans="1:4">
      <c r="A46" s="24"/>
      <c r="B46" s="24"/>
      <c r="C46" s="24"/>
      <c r="D46" s="24"/>
    </row>
    <row r="47" spans="1:4" ht="30">
      <c r="A47" s="62" t="s">
        <v>134</v>
      </c>
      <c r="B47" s="63" t="s">
        <v>139</v>
      </c>
      <c r="C47" s="63" t="s">
        <v>120</v>
      </c>
      <c r="D47" s="63" t="s">
        <v>121</v>
      </c>
    </row>
    <row r="48" spans="1:4">
      <c r="A48" s="43" t="s">
        <v>147</v>
      </c>
      <c r="B48" s="44">
        <f>B9</f>
        <v>12642863446</v>
      </c>
      <c r="C48" s="44">
        <f>C9</f>
        <v>14350851456.25</v>
      </c>
      <c r="D48" s="44">
        <f>D9</f>
        <v>14350844088.25</v>
      </c>
    </row>
    <row r="49" spans="1:4">
      <c r="A49" s="26" t="s">
        <v>148</v>
      </c>
      <c r="B49" s="38">
        <f>B50-B51</f>
        <v>-66073300</v>
      </c>
      <c r="C49" s="38">
        <f>C50-C51</f>
        <v>-66073294.520000003</v>
      </c>
      <c r="D49" s="38">
        <f>D50-D51</f>
        <v>-66073294.520000003</v>
      </c>
    </row>
    <row r="50" spans="1:4">
      <c r="A50" s="61" t="s">
        <v>141</v>
      </c>
      <c r="B50" s="8">
        <f>+B38</f>
        <v>0</v>
      </c>
      <c r="C50" s="8">
        <f>+C38</f>
        <v>0</v>
      </c>
      <c r="D50" s="8">
        <f>+D38</f>
        <v>0</v>
      </c>
    </row>
    <row r="51" spans="1:4">
      <c r="A51" s="61" t="s">
        <v>144</v>
      </c>
      <c r="B51" s="8">
        <f>+B41</f>
        <v>66073300</v>
      </c>
      <c r="C51" s="8">
        <f>+C41</f>
        <v>66073294.520000003</v>
      </c>
      <c r="D51" s="8">
        <f>+D41</f>
        <v>66073294.520000003</v>
      </c>
    </row>
    <row r="52" spans="1:4" ht="9.75" customHeight="1">
      <c r="A52" s="11"/>
      <c r="B52" s="12"/>
      <c r="C52" s="12"/>
      <c r="D52" s="12"/>
    </row>
    <row r="53" spans="1:4">
      <c r="A53" s="26" t="s">
        <v>126</v>
      </c>
      <c r="B53" s="8">
        <f>B14</f>
        <v>12576790146</v>
      </c>
      <c r="C53" s="8">
        <f>C14</f>
        <v>13376908762.119999</v>
      </c>
      <c r="D53" s="8">
        <f>D14</f>
        <v>13318925281.52</v>
      </c>
    </row>
    <row r="54" spans="1:4" ht="8.25" customHeight="1">
      <c r="A54" s="11"/>
      <c r="B54" s="12"/>
      <c r="C54" s="12"/>
      <c r="D54" s="12"/>
    </row>
    <row r="55" spans="1:4">
      <c r="A55" s="26" t="s">
        <v>129</v>
      </c>
      <c r="B55" s="45">
        <f>B18</f>
        <v>0</v>
      </c>
      <c r="C55" s="46">
        <f>C18</f>
        <v>1743538163.28</v>
      </c>
      <c r="D55" s="46">
        <f>D18</f>
        <v>1734375210.02</v>
      </c>
    </row>
    <row r="56" spans="1:4" ht="11.25" customHeight="1">
      <c r="A56" s="11"/>
      <c r="B56" s="12"/>
      <c r="C56" s="12"/>
      <c r="D56" s="12"/>
    </row>
    <row r="57" spans="1:4">
      <c r="A57" s="35" t="s">
        <v>157</v>
      </c>
      <c r="B57" s="5">
        <f>B48+B49-B53+B55</f>
        <v>0</v>
      </c>
      <c r="C57" s="5">
        <f>C48+C49-C53+C55</f>
        <v>2651407562.8900003</v>
      </c>
      <c r="D57" s="5">
        <f>D48+D49-D53+D55</f>
        <v>2700220722.2299991</v>
      </c>
    </row>
    <row r="58" spans="1:4" ht="6" customHeight="1">
      <c r="A58" s="47"/>
      <c r="B58" s="48"/>
      <c r="C58" s="48"/>
      <c r="D58" s="48"/>
    </row>
    <row r="59" spans="1:4">
      <c r="A59" s="35" t="s">
        <v>149</v>
      </c>
      <c r="B59" s="38">
        <f>B57-B49</f>
        <v>66073300</v>
      </c>
      <c r="C59" s="38">
        <f>C57-C49</f>
        <v>2717480857.4100003</v>
      </c>
      <c r="D59" s="38">
        <f>D57-D49</f>
        <v>2766294016.749999</v>
      </c>
    </row>
    <row r="60" spans="1:4">
      <c r="A60" s="22"/>
      <c r="B60" s="22"/>
      <c r="C60" s="22"/>
      <c r="D60" s="22"/>
    </row>
    <row r="61" spans="1:4">
      <c r="A61" s="24"/>
      <c r="B61" s="24"/>
      <c r="C61" s="24"/>
      <c r="D61" s="24"/>
    </row>
    <row r="62" spans="1:4" ht="30">
      <c r="A62" s="62" t="s">
        <v>134</v>
      </c>
      <c r="B62" s="63" t="s">
        <v>139</v>
      </c>
      <c r="C62" s="63" t="s">
        <v>120</v>
      </c>
      <c r="D62" s="63" t="s">
        <v>121</v>
      </c>
    </row>
    <row r="63" spans="1:4">
      <c r="A63" s="43" t="s">
        <v>124</v>
      </c>
      <c r="B63" s="49">
        <f>B10</f>
        <v>13130768295</v>
      </c>
      <c r="C63" s="49">
        <f>C10</f>
        <v>13933524823.610001</v>
      </c>
      <c r="D63" s="49">
        <f>D10</f>
        <v>13933524823.610001</v>
      </c>
    </row>
    <row r="64" spans="1:4">
      <c r="A64" s="26" t="s">
        <v>150</v>
      </c>
      <c r="B64" s="32">
        <f>B65-B66</f>
        <v>0</v>
      </c>
      <c r="C64" s="32">
        <f>C65-C66</f>
        <v>0</v>
      </c>
      <c r="D64" s="32">
        <f>D65-D66</f>
        <v>0</v>
      </c>
    </row>
    <row r="65" spans="1:7">
      <c r="A65" s="61" t="s">
        <v>142</v>
      </c>
      <c r="B65" s="50">
        <f>+B39</f>
        <v>0</v>
      </c>
      <c r="C65" s="50">
        <f>+C39</f>
        <v>0</v>
      </c>
      <c r="D65" s="50">
        <f>+D39</f>
        <v>0</v>
      </c>
    </row>
    <row r="66" spans="1:7">
      <c r="A66" s="61" t="s">
        <v>145</v>
      </c>
      <c r="B66" s="50">
        <f>+B42</f>
        <v>0</v>
      </c>
      <c r="C66" s="50">
        <f>+C42</f>
        <v>0</v>
      </c>
      <c r="D66" s="50">
        <f>+D42</f>
        <v>0</v>
      </c>
    </row>
    <row r="67" spans="1:7" ht="11.25" customHeight="1">
      <c r="A67" s="11"/>
      <c r="B67" s="51"/>
      <c r="C67" s="51"/>
      <c r="D67" s="51"/>
    </row>
    <row r="68" spans="1:7">
      <c r="A68" s="26" t="s">
        <v>151</v>
      </c>
      <c r="B68" s="50">
        <f>B15</f>
        <v>13130768295</v>
      </c>
      <c r="C68" s="50">
        <f>C15</f>
        <v>13928852492.309999</v>
      </c>
      <c r="D68" s="50">
        <f>D15</f>
        <v>13928852492.309999</v>
      </c>
    </row>
    <row r="69" spans="1:7" ht="10.5" customHeight="1">
      <c r="A69" s="11"/>
      <c r="B69" s="51"/>
      <c r="C69" s="51"/>
      <c r="D69" s="51"/>
    </row>
    <row r="70" spans="1:7">
      <c r="A70" s="26" t="s">
        <v>130</v>
      </c>
      <c r="B70" s="52">
        <f>B19</f>
        <v>0</v>
      </c>
      <c r="C70" s="53">
        <f>C19</f>
        <v>82350242.120000005</v>
      </c>
      <c r="D70" s="53">
        <f>D19</f>
        <v>82350242.120000005</v>
      </c>
    </row>
    <row r="71" spans="1:7" ht="9" customHeight="1">
      <c r="A71" s="11"/>
      <c r="B71" s="51"/>
      <c r="C71" s="51"/>
      <c r="D71" s="51"/>
    </row>
    <row r="72" spans="1:7">
      <c r="A72" s="35" t="s">
        <v>158</v>
      </c>
      <c r="B72" s="32">
        <f>B63+B64-B68+B70</f>
        <v>0</v>
      </c>
      <c r="C72" s="32">
        <f>C63+C64-C68+C70</f>
        <v>87022573.420001149</v>
      </c>
      <c r="D72" s="32">
        <f>D63+D64-D68+D70</f>
        <v>87022573.420001149</v>
      </c>
    </row>
    <row r="73" spans="1:7" ht="6.75" customHeight="1">
      <c r="A73" s="11"/>
      <c r="B73" s="51"/>
      <c r="C73" s="51"/>
      <c r="D73" s="51"/>
    </row>
    <row r="74" spans="1:7">
      <c r="A74" s="35" t="s">
        <v>152</v>
      </c>
      <c r="B74" s="32">
        <f>B72-B64</f>
        <v>0</v>
      </c>
      <c r="C74" s="32">
        <f>C72-C64</f>
        <v>87022573.420001149</v>
      </c>
      <c r="D74" s="32">
        <f>D72-D64</f>
        <v>87022573.420001149</v>
      </c>
    </row>
    <row r="75" spans="1:7">
      <c r="A75" s="22"/>
      <c r="B75" s="20"/>
      <c r="C75" s="20"/>
      <c r="D75" s="20"/>
    </row>
    <row r="76" spans="1:7" ht="12.75" customHeight="1">
      <c r="A76" s="60"/>
      <c r="B76" s="58"/>
      <c r="C76" s="58"/>
      <c r="D76" s="58"/>
    </row>
    <row r="77" spans="1:7" ht="35.25" customHeight="1">
      <c r="A77" s="64"/>
      <c r="B77" s="65"/>
      <c r="C77" s="66"/>
      <c r="D77" s="67"/>
      <c r="E77" s="67"/>
      <c r="F77" s="64"/>
      <c r="G77" s="73"/>
    </row>
    <row r="78" spans="1:7">
      <c r="A78" s="64"/>
      <c r="B78" s="65"/>
      <c r="C78" s="68"/>
      <c r="D78" s="68"/>
      <c r="E78" s="69"/>
      <c r="F78" s="64"/>
      <c r="G78" s="73"/>
    </row>
    <row r="79" spans="1:7" ht="59.25" customHeight="1">
      <c r="A79" s="64"/>
      <c r="B79" s="70"/>
      <c r="C79" s="64"/>
      <c r="D79" s="286"/>
      <c r="E79" s="286"/>
      <c r="F79" s="67"/>
      <c r="G79" s="73"/>
    </row>
    <row r="80" spans="1:7" ht="84" customHeight="1">
      <c r="A80" s="287"/>
      <c r="B80" s="287"/>
      <c r="C80" s="287"/>
      <c r="D80" s="288"/>
      <c r="E80" s="288"/>
      <c r="F80" s="71"/>
      <c r="G80" s="73"/>
    </row>
    <row r="81" spans="1:7" hidden="1">
      <c r="A81" s="64"/>
      <c r="B81" s="64"/>
      <c r="C81" s="64"/>
      <c r="D81" s="72"/>
      <c r="E81" s="64"/>
      <c r="F81" s="64"/>
      <c r="G81" s="73"/>
    </row>
    <row r="82" spans="1:7" hidden="1">
      <c r="A82" s="64"/>
      <c r="B82" s="64"/>
      <c r="C82" s="64"/>
      <c r="D82" s="72"/>
      <c r="E82" s="64"/>
      <c r="F82" s="64"/>
      <c r="G82" s="73"/>
    </row>
    <row r="83" spans="1:7" hidden="1">
      <c r="A83" s="60"/>
      <c r="B83" s="58"/>
      <c r="C83" s="58"/>
      <c r="D83" s="58"/>
    </row>
    <row r="84" spans="1:7" hidden="1">
      <c r="A84" s="60"/>
      <c r="B84" s="58"/>
      <c r="C84" s="58"/>
      <c r="D84" s="58"/>
    </row>
    <row r="85" spans="1:7" hidden="1">
      <c r="A85" s="60"/>
    </row>
    <row r="86" spans="1:7" hidden="1"/>
    <row r="87" spans="1:7" hidden="1"/>
  </sheetData>
  <mergeCells count="8">
    <mergeCell ref="A80:C80"/>
    <mergeCell ref="D80:E80"/>
    <mergeCell ref="A1:D1"/>
    <mergeCell ref="A2:D2"/>
    <mergeCell ref="A3:D3"/>
    <mergeCell ref="A4:D4"/>
    <mergeCell ref="A5:D5"/>
    <mergeCell ref="D79:E79"/>
  </mergeCells>
  <dataValidations count="1">
    <dataValidation type="decimal" allowBlank="1" showInputMessage="1" showErrorMessage="1" sqref="B63:D74 IX63:IZ74 ST63:SV74 ACP63:ACR74 AML63:AMN74 AWH63:AWJ74 BGD63:BGF74 BPZ63:BQB74 BZV63:BZX74 CJR63:CJT74 CTN63:CTP74 DDJ63:DDL74 DNF63:DNH74 DXB63:DXD74 EGX63:EGZ74 EQT63:EQV74 FAP63:FAR74 FKL63:FKN74 FUH63:FUJ74 GED63:GEF74 GNZ63:GOB74 GXV63:GXX74 HHR63:HHT74 HRN63:HRP74 IBJ63:IBL74 ILF63:ILH74 IVB63:IVD74 JEX63:JEZ74 JOT63:JOV74 JYP63:JYR74 KIL63:KIN74 KSH63:KSJ74 LCD63:LCF74 LLZ63:LMB74 LVV63:LVX74 MFR63:MFT74 MPN63:MPP74 MZJ63:MZL74 NJF63:NJH74 NTB63:NTD74 OCX63:OCZ74 OMT63:OMV74 OWP63:OWR74 PGL63:PGN74 PQH63:PQJ74 QAD63:QAF74 QJZ63:QKB74 QTV63:QTX74 RDR63:RDT74 RNN63:RNP74 RXJ63:RXL74 SHF63:SHH74 SRB63:SRD74 TAX63:TAZ74 TKT63:TKV74 TUP63:TUR74 UEL63:UEN74 UOH63:UOJ74 UYD63:UYF74 VHZ63:VIB74 VRV63:VRX74 WBR63:WBT74 WLN63:WLP74 WVJ63:WVL74 B65607:D65618 IX65607:IZ65618 ST65607:SV65618 ACP65607:ACR65618 AML65607:AMN65618 AWH65607:AWJ65618 BGD65607:BGF65618 BPZ65607:BQB65618 BZV65607:BZX65618 CJR65607:CJT65618 CTN65607:CTP65618 DDJ65607:DDL65618 DNF65607:DNH65618 DXB65607:DXD65618 EGX65607:EGZ65618 EQT65607:EQV65618 FAP65607:FAR65618 FKL65607:FKN65618 FUH65607:FUJ65618 GED65607:GEF65618 GNZ65607:GOB65618 GXV65607:GXX65618 HHR65607:HHT65618 HRN65607:HRP65618 IBJ65607:IBL65618 ILF65607:ILH65618 IVB65607:IVD65618 JEX65607:JEZ65618 JOT65607:JOV65618 JYP65607:JYR65618 KIL65607:KIN65618 KSH65607:KSJ65618 LCD65607:LCF65618 LLZ65607:LMB65618 LVV65607:LVX65618 MFR65607:MFT65618 MPN65607:MPP65618 MZJ65607:MZL65618 NJF65607:NJH65618 NTB65607:NTD65618 OCX65607:OCZ65618 OMT65607:OMV65618 OWP65607:OWR65618 PGL65607:PGN65618 PQH65607:PQJ65618 QAD65607:QAF65618 QJZ65607:QKB65618 QTV65607:QTX65618 RDR65607:RDT65618 RNN65607:RNP65618 RXJ65607:RXL65618 SHF65607:SHH65618 SRB65607:SRD65618 TAX65607:TAZ65618 TKT65607:TKV65618 TUP65607:TUR65618 UEL65607:UEN65618 UOH65607:UOJ65618 UYD65607:UYF65618 VHZ65607:VIB65618 VRV65607:VRX65618 WBR65607:WBT65618 WLN65607:WLP65618 WVJ65607:WVL65618 B131143:D131154 IX131143:IZ131154 ST131143:SV131154 ACP131143:ACR131154 AML131143:AMN131154 AWH131143:AWJ131154 BGD131143:BGF131154 BPZ131143:BQB131154 BZV131143:BZX131154 CJR131143:CJT131154 CTN131143:CTP131154 DDJ131143:DDL131154 DNF131143:DNH131154 DXB131143:DXD131154 EGX131143:EGZ131154 EQT131143:EQV131154 FAP131143:FAR131154 FKL131143:FKN131154 FUH131143:FUJ131154 GED131143:GEF131154 GNZ131143:GOB131154 GXV131143:GXX131154 HHR131143:HHT131154 HRN131143:HRP131154 IBJ131143:IBL131154 ILF131143:ILH131154 IVB131143:IVD131154 JEX131143:JEZ131154 JOT131143:JOV131154 JYP131143:JYR131154 KIL131143:KIN131154 KSH131143:KSJ131154 LCD131143:LCF131154 LLZ131143:LMB131154 LVV131143:LVX131154 MFR131143:MFT131154 MPN131143:MPP131154 MZJ131143:MZL131154 NJF131143:NJH131154 NTB131143:NTD131154 OCX131143:OCZ131154 OMT131143:OMV131154 OWP131143:OWR131154 PGL131143:PGN131154 PQH131143:PQJ131154 QAD131143:QAF131154 QJZ131143:QKB131154 QTV131143:QTX131154 RDR131143:RDT131154 RNN131143:RNP131154 RXJ131143:RXL131154 SHF131143:SHH131154 SRB131143:SRD131154 TAX131143:TAZ131154 TKT131143:TKV131154 TUP131143:TUR131154 UEL131143:UEN131154 UOH131143:UOJ131154 UYD131143:UYF131154 VHZ131143:VIB131154 VRV131143:VRX131154 WBR131143:WBT131154 WLN131143:WLP131154 WVJ131143:WVL131154 B196679:D196690 IX196679:IZ196690 ST196679:SV196690 ACP196679:ACR196690 AML196679:AMN196690 AWH196679:AWJ196690 BGD196679:BGF196690 BPZ196679:BQB196690 BZV196679:BZX196690 CJR196679:CJT196690 CTN196679:CTP196690 DDJ196679:DDL196690 DNF196679:DNH196690 DXB196679:DXD196690 EGX196679:EGZ196690 EQT196679:EQV196690 FAP196679:FAR196690 FKL196679:FKN196690 FUH196679:FUJ196690 GED196679:GEF196690 GNZ196679:GOB196690 GXV196679:GXX196690 HHR196679:HHT196690 HRN196679:HRP196690 IBJ196679:IBL196690 ILF196679:ILH196690 IVB196679:IVD196690 JEX196679:JEZ196690 JOT196679:JOV196690 JYP196679:JYR196690 KIL196679:KIN196690 KSH196679:KSJ196690 LCD196679:LCF196690 LLZ196679:LMB196690 LVV196679:LVX196690 MFR196679:MFT196690 MPN196679:MPP196690 MZJ196679:MZL196690 NJF196679:NJH196690 NTB196679:NTD196690 OCX196679:OCZ196690 OMT196679:OMV196690 OWP196679:OWR196690 PGL196679:PGN196690 PQH196679:PQJ196690 QAD196679:QAF196690 QJZ196679:QKB196690 QTV196679:QTX196690 RDR196679:RDT196690 RNN196679:RNP196690 RXJ196679:RXL196690 SHF196679:SHH196690 SRB196679:SRD196690 TAX196679:TAZ196690 TKT196679:TKV196690 TUP196679:TUR196690 UEL196679:UEN196690 UOH196679:UOJ196690 UYD196679:UYF196690 VHZ196679:VIB196690 VRV196679:VRX196690 WBR196679:WBT196690 WLN196679:WLP196690 WVJ196679:WVL196690 B262215:D262226 IX262215:IZ262226 ST262215:SV262226 ACP262215:ACR262226 AML262215:AMN262226 AWH262215:AWJ262226 BGD262215:BGF262226 BPZ262215:BQB262226 BZV262215:BZX262226 CJR262215:CJT262226 CTN262215:CTP262226 DDJ262215:DDL262226 DNF262215:DNH262226 DXB262215:DXD262226 EGX262215:EGZ262226 EQT262215:EQV262226 FAP262215:FAR262226 FKL262215:FKN262226 FUH262215:FUJ262226 GED262215:GEF262226 GNZ262215:GOB262226 GXV262215:GXX262226 HHR262215:HHT262226 HRN262215:HRP262226 IBJ262215:IBL262226 ILF262215:ILH262226 IVB262215:IVD262226 JEX262215:JEZ262226 JOT262215:JOV262226 JYP262215:JYR262226 KIL262215:KIN262226 KSH262215:KSJ262226 LCD262215:LCF262226 LLZ262215:LMB262226 LVV262215:LVX262226 MFR262215:MFT262226 MPN262215:MPP262226 MZJ262215:MZL262226 NJF262215:NJH262226 NTB262215:NTD262226 OCX262215:OCZ262226 OMT262215:OMV262226 OWP262215:OWR262226 PGL262215:PGN262226 PQH262215:PQJ262226 QAD262215:QAF262226 QJZ262215:QKB262226 QTV262215:QTX262226 RDR262215:RDT262226 RNN262215:RNP262226 RXJ262215:RXL262226 SHF262215:SHH262226 SRB262215:SRD262226 TAX262215:TAZ262226 TKT262215:TKV262226 TUP262215:TUR262226 UEL262215:UEN262226 UOH262215:UOJ262226 UYD262215:UYF262226 VHZ262215:VIB262226 VRV262215:VRX262226 WBR262215:WBT262226 WLN262215:WLP262226 WVJ262215:WVL262226 B327751:D327762 IX327751:IZ327762 ST327751:SV327762 ACP327751:ACR327762 AML327751:AMN327762 AWH327751:AWJ327762 BGD327751:BGF327762 BPZ327751:BQB327762 BZV327751:BZX327762 CJR327751:CJT327762 CTN327751:CTP327762 DDJ327751:DDL327762 DNF327751:DNH327762 DXB327751:DXD327762 EGX327751:EGZ327762 EQT327751:EQV327762 FAP327751:FAR327762 FKL327751:FKN327762 FUH327751:FUJ327762 GED327751:GEF327762 GNZ327751:GOB327762 GXV327751:GXX327762 HHR327751:HHT327762 HRN327751:HRP327762 IBJ327751:IBL327762 ILF327751:ILH327762 IVB327751:IVD327762 JEX327751:JEZ327762 JOT327751:JOV327762 JYP327751:JYR327762 KIL327751:KIN327762 KSH327751:KSJ327762 LCD327751:LCF327762 LLZ327751:LMB327762 LVV327751:LVX327762 MFR327751:MFT327762 MPN327751:MPP327762 MZJ327751:MZL327762 NJF327751:NJH327762 NTB327751:NTD327762 OCX327751:OCZ327762 OMT327751:OMV327762 OWP327751:OWR327762 PGL327751:PGN327762 PQH327751:PQJ327762 QAD327751:QAF327762 QJZ327751:QKB327762 QTV327751:QTX327762 RDR327751:RDT327762 RNN327751:RNP327762 RXJ327751:RXL327762 SHF327751:SHH327762 SRB327751:SRD327762 TAX327751:TAZ327762 TKT327751:TKV327762 TUP327751:TUR327762 UEL327751:UEN327762 UOH327751:UOJ327762 UYD327751:UYF327762 VHZ327751:VIB327762 VRV327751:VRX327762 WBR327751:WBT327762 WLN327751:WLP327762 WVJ327751:WVL327762 B393287:D393298 IX393287:IZ393298 ST393287:SV393298 ACP393287:ACR393298 AML393287:AMN393298 AWH393287:AWJ393298 BGD393287:BGF393298 BPZ393287:BQB393298 BZV393287:BZX393298 CJR393287:CJT393298 CTN393287:CTP393298 DDJ393287:DDL393298 DNF393287:DNH393298 DXB393287:DXD393298 EGX393287:EGZ393298 EQT393287:EQV393298 FAP393287:FAR393298 FKL393287:FKN393298 FUH393287:FUJ393298 GED393287:GEF393298 GNZ393287:GOB393298 GXV393287:GXX393298 HHR393287:HHT393298 HRN393287:HRP393298 IBJ393287:IBL393298 ILF393287:ILH393298 IVB393287:IVD393298 JEX393287:JEZ393298 JOT393287:JOV393298 JYP393287:JYR393298 KIL393287:KIN393298 KSH393287:KSJ393298 LCD393287:LCF393298 LLZ393287:LMB393298 LVV393287:LVX393298 MFR393287:MFT393298 MPN393287:MPP393298 MZJ393287:MZL393298 NJF393287:NJH393298 NTB393287:NTD393298 OCX393287:OCZ393298 OMT393287:OMV393298 OWP393287:OWR393298 PGL393287:PGN393298 PQH393287:PQJ393298 QAD393287:QAF393298 QJZ393287:QKB393298 QTV393287:QTX393298 RDR393287:RDT393298 RNN393287:RNP393298 RXJ393287:RXL393298 SHF393287:SHH393298 SRB393287:SRD393298 TAX393287:TAZ393298 TKT393287:TKV393298 TUP393287:TUR393298 UEL393287:UEN393298 UOH393287:UOJ393298 UYD393287:UYF393298 VHZ393287:VIB393298 VRV393287:VRX393298 WBR393287:WBT393298 WLN393287:WLP393298 WVJ393287:WVL393298 B458823:D458834 IX458823:IZ458834 ST458823:SV458834 ACP458823:ACR458834 AML458823:AMN458834 AWH458823:AWJ458834 BGD458823:BGF458834 BPZ458823:BQB458834 BZV458823:BZX458834 CJR458823:CJT458834 CTN458823:CTP458834 DDJ458823:DDL458834 DNF458823:DNH458834 DXB458823:DXD458834 EGX458823:EGZ458834 EQT458823:EQV458834 FAP458823:FAR458834 FKL458823:FKN458834 FUH458823:FUJ458834 GED458823:GEF458834 GNZ458823:GOB458834 GXV458823:GXX458834 HHR458823:HHT458834 HRN458823:HRP458834 IBJ458823:IBL458834 ILF458823:ILH458834 IVB458823:IVD458834 JEX458823:JEZ458834 JOT458823:JOV458834 JYP458823:JYR458834 KIL458823:KIN458834 KSH458823:KSJ458834 LCD458823:LCF458834 LLZ458823:LMB458834 LVV458823:LVX458834 MFR458823:MFT458834 MPN458823:MPP458834 MZJ458823:MZL458834 NJF458823:NJH458834 NTB458823:NTD458834 OCX458823:OCZ458834 OMT458823:OMV458834 OWP458823:OWR458834 PGL458823:PGN458834 PQH458823:PQJ458834 QAD458823:QAF458834 QJZ458823:QKB458834 QTV458823:QTX458834 RDR458823:RDT458834 RNN458823:RNP458834 RXJ458823:RXL458834 SHF458823:SHH458834 SRB458823:SRD458834 TAX458823:TAZ458834 TKT458823:TKV458834 TUP458823:TUR458834 UEL458823:UEN458834 UOH458823:UOJ458834 UYD458823:UYF458834 VHZ458823:VIB458834 VRV458823:VRX458834 WBR458823:WBT458834 WLN458823:WLP458834 WVJ458823:WVL458834 B524359:D524370 IX524359:IZ524370 ST524359:SV524370 ACP524359:ACR524370 AML524359:AMN524370 AWH524359:AWJ524370 BGD524359:BGF524370 BPZ524359:BQB524370 BZV524359:BZX524370 CJR524359:CJT524370 CTN524359:CTP524370 DDJ524359:DDL524370 DNF524359:DNH524370 DXB524359:DXD524370 EGX524359:EGZ524370 EQT524359:EQV524370 FAP524359:FAR524370 FKL524359:FKN524370 FUH524359:FUJ524370 GED524359:GEF524370 GNZ524359:GOB524370 GXV524359:GXX524370 HHR524359:HHT524370 HRN524359:HRP524370 IBJ524359:IBL524370 ILF524359:ILH524370 IVB524359:IVD524370 JEX524359:JEZ524370 JOT524359:JOV524370 JYP524359:JYR524370 KIL524359:KIN524370 KSH524359:KSJ524370 LCD524359:LCF524370 LLZ524359:LMB524370 LVV524359:LVX524370 MFR524359:MFT524370 MPN524359:MPP524370 MZJ524359:MZL524370 NJF524359:NJH524370 NTB524359:NTD524370 OCX524359:OCZ524370 OMT524359:OMV524370 OWP524359:OWR524370 PGL524359:PGN524370 PQH524359:PQJ524370 QAD524359:QAF524370 QJZ524359:QKB524370 QTV524359:QTX524370 RDR524359:RDT524370 RNN524359:RNP524370 RXJ524359:RXL524370 SHF524359:SHH524370 SRB524359:SRD524370 TAX524359:TAZ524370 TKT524359:TKV524370 TUP524359:TUR524370 UEL524359:UEN524370 UOH524359:UOJ524370 UYD524359:UYF524370 VHZ524359:VIB524370 VRV524359:VRX524370 WBR524359:WBT524370 WLN524359:WLP524370 WVJ524359:WVL524370 B589895:D589906 IX589895:IZ589906 ST589895:SV589906 ACP589895:ACR589906 AML589895:AMN589906 AWH589895:AWJ589906 BGD589895:BGF589906 BPZ589895:BQB589906 BZV589895:BZX589906 CJR589895:CJT589906 CTN589895:CTP589906 DDJ589895:DDL589906 DNF589895:DNH589906 DXB589895:DXD589906 EGX589895:EGZ589906 EQT589895:EQV589906 FAP589895:FAR589906 FKL589895:FKN589906 FUH589895:FUJ589906 GED589895:GEF589906 GNZ589895:GOB589906 GXV589895:GXX589906 HHR589895:HHT589906 HRN589895:HRP589906 IBJ589895:IBL589906 ILF589895:ILH589906 IVB589895:IVD589906 JEX589895:JEZ589906 JOT589895:JOV589906 JYP589895:JYR589906 KIL589895:KIN589906 KSH589895:KSJ589906 LCD589895:LCF589906 LLZ589895:LMB589906 LVV589895:LVX589906 MFR589895:MFT589906 MPN589895:MPP589906 MZJ589895:MZL589906 NJF589895:NJH589906 NTB589895:NTD589906 OCX589895:OCZ589906 OMT589895:OMV589906 OWP589895:OWR589906 PGL589895:PGN589906 PQH589895:PQJ589906 QAD589895:QAF589906 QJZ589895:QKB589906 QTV589895:QTX589906 RDR589895:RDT589906 RNN589895:RNP589906 RXJ589895:RXL589906 SHF589895:SHH589906 SRB589895:SRD589906 TAX589895:TAZ589906 TKT589895:TKV589906 TUP589895:TUR589906 UEL589895:UEN589906 UOH589895:UOJ589906 UYD589895:UYF589906 VHZ589895:VIB589906 VRV589895:VRX589906 WBR589895:WBT589906 WLN589895:WLP589906 WVJ589895:WVL589906 B655431:D655442 IX655431:IZ655442 ST655431:SV655442 ACP655431:ACR655442 AML655431:AMN655442 AWH655431:AWJ655442 BGD655431:BGF655442 BPZ655431:BQB655442 BZV655431:BZX655442 CJR655431:CJT655442 CTN655431:CTP655442 DDJ655431:DDL655442 DNF655431:DNH655442 DXB655431:DXD655442 EGX655431:EGZ655442 EQT655431:EQV655442 FAP655431:FAR655442 FKL655431:FKN655442 FUH655431:FUJ655442 GED655431:GEF655442 GNZ655431:GOB655442 GXV655431:GXX655442 HHR655431:HHT655442 HRN655431:HRP655442 IBJ655431:IBL655442 ILF655431:ILH655442 IVB655431:IVD655442 JEX655431:JEZ655442 JOT655431:JOV655442 JYP655431:JYR655442 KIL655431:KIN655442 KSH655431:KSJ655442 LCD655431:LCF655442 LLZ655431:LMB655442 LVV655431:LVX655442 MFR655431:MFT655442 MPN655431:MPP655442 MZJ655431:MZL655442 NJF655431:NJH655442 NTB655431:NTD655442 OCX655431:OCZ655442 OMT655431:OMV655442 OWP655431:OWR655442 PGL655431:PGN655442 PQH655431:PQJ655442 QAD655431:QAF655442 QJZ655431:QKB655442 QTV655431:QTX655442 RDR655431:RDT655442 RNN655431:RNP655442 RXJ655431:RXL655442 SHF655431:SHH655442 SRB655431:SRD655442 TAX655431:TAZ655442 TKT655431:TKV655442 TUP655431:TUR655442 UEL655431:UEN655442 UOH655431:UOJ655442 UYD655431:UYF655442 VHZ655431:VIB655442 VRV655431:VRX655442 WBR655431:WBT655442 WLN655431:WLP655442 WVJ655431:WVL655442 B720967:D720978 IX720967:IZ720978 ST720967:SV720978 ACP720967:ACR720978 AML720967:AMN720978 AWH720967:AWJ720978 BGD720967:BGF720978 BPZ720967:BQB720978 BZV720967:BZX720978 CJR720967:CJT720978 CTN720967:CTP720978 DDJ720967:DDL720978 DNF720967:DNH720978 DXB720967:DXD720978 EGX720967:EGZ720978 EQT720967:EQV720978 FAP720967:FAR720978 FKL720967:FKN720978 FUH720967:FUJ720978 GED720967:GEF720978 GNZ720967:GOB720978 GXV720967:GXX720978 HHR720967:HHT720978 HRN720967:HRP720978 IBJ720967:IBL720978 ILF720967:ILH720978 IVB720967:IVD720978 JEX720967:JEZ720978 JOT720967:JOV720978 JYP720967:JYR720978 KIL720967:KIN720978 KSH720967:KSJ720978 LCD720967:LCF720978 LLZ720967:LMB720978 LVV720967:LVX720978 MFR720967:MFT720978 MPN720967:MPP720978 MZJ720967:MZL720978 NJF720967:NJH720978 NTB720967:NTD720978 OCX720967:OCZ720978 OMT720967:OMV720978 OWP720967:OWR720978 PGL720967:PGN720978 PQH720967:PQJ720978 QAD720967:QAF720978 QJZ720967:QKB720978 QTV720967:QTX720978 RDR720967:RDT720978 RNN720967:RNP720978 RXJ720967:RXL720978 SHF720967:SHH720978 SRB720967:SRD720978 TAX720967:TAZ720978 TKT720967:TKV720978 TUP720967:TUR720978 UEL720967:UEN720978 UOH720967:UOJ720978 UYD720967:UYF720978 VHZ720967:VIB720978 VRV720967:VRX720978 WBR720967:WBT720978 WLN720967:WLP720978 WVJ720967:WVL720978 B786503:D786514 IX786503:IZ786514 ST786503:SV786514 ACP786503:ACR786514 AML786503:AMN786514 AWH786503:AWJ786514 BGD786503:BGF786514 BPZ786503:BQB786514 BZV786503:BZX786514 CJR786503:CJT786514 CTN786503:CTP786514 DDJ786503:DDL786514 DNF786503:DNH786514 DXB786503:DXD786514 EGX786503:EGZ786514 EQT786503:EQV786514 FAP786503:FAR786514 FKL786503:FKN786514 FUH786503:FUJ786514 GED786503:GEF786514 GNZ786503:GOB786514 GXV786503:GXX786514 HHR786503:HHT786514 HRN786503:HRP786514 IBJ786503:IBL786514 ILF786503:ILH786514 IVB786503:IVD786514 JEX786503:JEZ786514 JOT786503:JOV786514 JYP786503:JYR786514 KIL786503:KIN786514 KSH786503:KSJ786514 LCD786503:LCF786514 LLZ786503:LMB786514 LVV786503:LVX786514 MFR786503:MFT786514 MPN786503:MPP786514 MZJ786503:MZL786514 NJF786503:NJH786514 NTB786503:NTD786514 OCX786503:OCZ786514 OMT786503:OMV786514 OWP786503:OWR786514 PGL786503:PGN786514 PQH786503:PQJ786514 QAD786503:QAF786514 QJZ786503:QKB786514 QTV786503:QTX786514 RDR786503:RDT786514 RNN786503:RNP786514 RXJ786503:RXL786514 SHF786503:SHH786514 SRB786503:SRD786514 TAX786503:TAZ786514 TKT786503:TKV786514 TUP786503:TUR786514 UEL786503:UEN786514 UOH786503:UOJ786514 UYD786503:UYF786514 VHZ786503:VIB786514 VRV786503:VRX786514 WBR786503:WBT786514 WLN786503:WLP786514 WVJ786503:WVL786514 B852039:D852050 IX852039:IZ852050 ST852039:SV852050 ACP852039:ACR852050 AML852039:AMN852050 AWH852039:AWJ852050 BGD852039:BGF852050 BPZ852039:BQB852050 BZV852039:BZX852050 CJR852039:CJT852050 CTN852039:CTP852050 DDJ852039:DDL852050 DNF852039:DNH852050 DXB852039:DXD852050 EGX852039:EGZ852050 EQT852039:EQV852050 FAP852039:FAR852050 FKL852039:FKN852050 FUH852039:FUJ852050 GED852039:GEF852050 GNZ852039:GOB852050 GXV852039:GXX852050 HHR852039:HHT852050 HRN852039:HRP852050 IBJ852039:IBL852050 ILF852039:ILH852050 IVB852039:IVD852050 JEX852039:JEZ852050 JOT852039:JOV852050 JYP852039:JYR852050 KIL852039:KIN852050 KSH852039:KSJ852050 LCD852039:LCF852050 LLZ852039:LMB852050 LVV852039:LVX852050 MFR852039:MFT852050 MPN852039:MPP852050 MZJ852039:MZL852050 NJF852039:NJH852050 NTB852039:NTD852050 OCX852039:OCZ852050 OMT852039:OMV852050 OWP852039:OWR852050 PGL852039:PGN852050 PQH852039:PQJ852050 QAD852039:QAF852050 QJZ852039:QKB852050 QTV852039:QTX852050 RDR852039:RDT852050 RNN852039:RNP852050 RXJ852039:RXL852050 SHF852039:SHH852050 SRB852039:SRD852050 TAX852039:TAZ852050 TKT852039:TKV852050 TUP852039:TUR852050 UEL852039:UEN852050 UOH852039:UOJ852050 UYD852039:UYF852050 VHZ852039:VIB852050 VRV852039:VRX852050 WBR852039:WBT852050 WLN852039:WLP852050 WVJ852039:WVL852050 B917575:D917586 IX917575:IZ917586 ST917575:SV917586 ACP917575:ACR917586 AML917575:AMN917586 AWH917575:AWJ917586 BGD917575:BGF917586 BPZ917575:BQB917586 BZV917575:BZX917586 CJR917575:CJT917586 CTN917575:CTP917586 DDJ917575:DDL917586 DNF917575:DNH917586 DXB917575:DXD917586 EGX917575:EGZ917586 EQT917575:EQV917586 FAP917575:FAR917586 FKL917575:FKN917586 FUH917575:FUJ917586 GED917575:GEF917586 GNZ917575:GOB917586 GXV917575:GXX917586 HHR917575:HHT917586 HRN917575:HRP917586 IBJ917575:IBL917586 ILF917575:ILH917586 IVB917575:IVD917586 JEX917575:JEZ917586 JOT917575:JOV917586 JYP917575:JYR917586 KIL917575:KIN917586 KSH917575:KSJ917586 LCD917575:LCF917586 LLZ917575:LMB917586 LVV917575:LVX917586 MFR917575:MFT917586 MPN917575:MPP917586 MZJ917575:MZL917586 NJF917575:NJH917586 NTB917575:NTD917586 OCX917575:OCZ917586 OMT917575:OMV917586 OWP917575:OWR917586 PGL917575:PGN917586 PQH917575:PQJ917586 QAD917575:QAF917586 QJZ917575:QKB917586 QTV917575:QTX917586 RDR917575:RDT917586 RNN917575:RNP917586 RXJ917575:RXL917586 SHF917575:SHH917586 SRB917575:SRD917586 TAX917575:TAZ917586 TKT917575:TKV917586 TUP917575:TUR917586 UEL917575:UEN917586 UOH917575:UOJ917586 UYD917575:UYF917586 VHZ917575:VIB917586 VRV917575:VRX917586 WBR917575:WBT917586 WLN917575:WLP917586 WVJ917575:WVL917586 B983111:D983122 IX983111:IZ983122 ST983111:SV983122 ACP983111:ACR983122 AML983111:AMN983122 AWH983111:AWJ983122 BGD983111:BGF983122 BPZ983111:BQB983122 BZV983111:BZX983122 CJR983111:CJT983122 CTN983111:CTP983122 DDJ983111:DDL983122 DNF983111:DNH983122 DXB983111:DXD983122 EGX983111:EGZ983122 EQT983111:EQV983122 FAP983111:FAR983122 FKL983111:FKN983122 FUH983111:FUJ983122 GED983111:GEF983122 GNZ983111:GOB983122 GXV983111:GXX983122 HHR983111:HHT983122 HRN983111:HRP983122 IBJ983111:IBL983122 ILF983111:ILH983122 IVB983111:IVD983122 JEX983111:JEZ983122 JOT983111:JOV983122 JYP983111:JYR983122 KIL983111:KIN983122 KSH983111:KSJ983122 LCD983111:LCF983122 LLZ983111:LMB983122 LVV983111:LVX983122 MFR983111:MFT983122 MPN983111:MPP983122 MZJ983111:MZL983122 NJF983111:NJH983122 NTB983111:NTD983122 OCX983111:OCZ983122 OMT983111:OMV983122 OWP983111:OWR983122 PGL983111:PGN983122 PQH983111:PQJ983122 QAD983111:QAF983122 QJZ983111:QKB983122 QTV983111:QTX983122 RDR983111:RDT983122 RNN983111:RNP983122 RXJ983111:RXL983122 SHF983111:SHH983122 SRB983111:SRD983122 TAX983111:TAZ983122 TKT983111:TKV983122 TUP983111:TUR983122 UEL983111:UEN983122 UOH983111:UOJ983122 UYD983111:UYF983122 VHZ983111:VIB983122 VRV983111:VRX983122 WBR983111:WBT983122 WLN983111:WLP983122 WVJ983111:WVL983122 B29:D33 IX29:IZ33 ST29:SV33 ACP29:ACR33 AML29:AMN33 AWH29:AWJ33 BGD29:BGF33 BPZ29:BQB33 BZV29:BZX33 CJR29:CJT33 CTN29:CTP33 DDJ29:DDL33 DNF29:DNH33 DXB29:DXD33 EGX29:EGZ33 EQT29:EQV33 FAP29:FAR33 FKL29:FKN33 FUH29:FUJ33 GED29:GEF33 GNZ29:GOB33 GXV29:GXX33 HHR29:HHT33 HRN29:HRP33 IBJ29:IBL33 ILF29:ILH33 IVB29:IVD33 JEX29:JEZ33 JOT29:JOV33 JYP29:JYR33 KIL29:KIN33 KSH29:KSJ33 LCD29:LCF33 LLZ29:LMB33 LVV29:LVX33 MFR29:MFT33 MPN29:MPP33 MZJ29:MZL33 NJF29:NJH33 NTB29:NTD33 OCX29:OCZ33 OMT29:OMV33 OWP29:OWR33 PGL29:PGN33 PQH29:PQJ33 QAD29:QAF33 QJZ29:QKB33 QTV29:QTX33 RDR29:RDT33 RNN29:RNP33 RXJ29:RXL33 SHF29:SHH33 SRB29:SRD33 TAX29:TAZ33 TKT29:TKV33 TUP29:TUR33 UEL29:UEN33 UOH29:UOJ33 UYD29:UYF33 VHZ29:VIB33 VRV29:VRX33 WBR29:WBT33 WLN29:WLP33 WVJ29:WVL33 B65573:D65577 IX65573:IZ65577 ST65573:SV65577 ACP65573:ACR65577 AML65573:AMN65577 AWH65573:AWJ65577 BGD65573:BGF65577 BPZ65573:BQB65577 BZV65573:BZX65577 CJR65573:CJT65577 CTN65573:CTP65577 DDJ65573:DDL65577 DNF65573:DNH65577 DXB65573:DXD65577 EGX65573:EGZ65577 EQT65573:EQV65577 FAP65573:FAR65577 FKL65573:FKN65577 FUH65573:FUJ65577 GED65573:GEF65577 GNZ65573:GOB65577 GXV65573:GXX65577 HHR65573:HHT65577 HRN65573:HRP65577 IBJ65573:IBL65577 ILF65573:ILH65577 IVB65573:IVD65577 JEX65573:JEZ65577 JOT65573:JOV65577 JYP65573:JYR65577 KIL65573:KIN65577 KSH65573:KSJ65577 LCD65573:LCF65577 LLZ65573:LMB65577 LVV65573:LVX65577 MFR65573:MFT65577 MPN65573:MPP65577 MZJ65573:MZL65577 NJF65573:NJH65577 NTB65573:NTD65577 OCX65573:OCZ65577 OMT65573:OMV65577 OWP65573:OWR65577 PGL65573:PGN65577 PQH65573:PQJ65577 QAD65573:QAF65577 QJZ65573:QKB65577 QTV65573:QTX65577 RDR65573:RDT65577 RNN65573:RNP65577 RXJ65573:RXL65577 SHF65573:SHH65577 SRB65573:SRD65577 TAX65573:TAZ65577 TKT65573:TKV65577 TUP65573:TUR65577 UEL65573:UEN65577 UOH65573:UOJ65577 UYD65573:UYF65577 VHZ65573:VIB65577 VRV65573:VRX65577 WBR65573:WBT65577 WLN65573:WLP65577 WVJ65573:WVL65577 B131109:D131113 IX131109:IZ131113 ST131109:SV131113 ACP131109:ACR131113 AML131109:AMN131113 AWH131109:AWJ131113 BGD131109:BGF131113 BPZ131109:BQB131113 BZV131109:BZX131113 CJR131109:CJT131113 CTN131109:CTP131113 DDJ131109:DDL131113 DNF131109:DNH131113 DXB131109:DXD131113 EGX131109:EGZ131113 EQT131109:EQV131113 FAP131109:FAR131113 FKL131109:FKN131113 FUH131109:FUJ131113 GED131109:GEF131113 GNZ131109:GOB131113 GXV131109:GXX131113 HHR131109:HHT131113 HRN131109:HRP131113 IBJ131109:IBL131113 ILF131109:ILH131113 IVB131109:IVD131113 JEX131109:JEZ131113 JOT131109:JOV131113 JYP131109:JYR131113 KIL131109:KIN131113 KSH131109:KSJ131113 LCD131109:LCF131113 LLZ131109:LMB131113 LVV131109:LVX131113 MFR131109:MFT131113 MPN131109:MPP131113 MZJ131109:MZL131113 NJF131109:NJH131113 NTB131109:NTD131113 OCX131109:OCZ131113 OMT131109:OMV131113 OWP131109:OWR131113 PGL131109:PGN131113 PQH131109:PQJ131113 QAD131109:QAF131113 QJZ131109:QKB131113 QTV131109:QTX131113 RDR131109:RDT131113 RNN131109:RNP131113 RXJ131109:RXL131113 SHF131109:SHH131113 SRB131109:SRD131113 TAX131109:TAZ131113 TKT131109:TKV131113 TUP131109:TUR131113 UEL131109:UEN131113 UOH131109:UOJ131113 UYD131109:UYF131113 VHZ131109:VIB131113 VRV131109:VRX131113 WBR131109:WBT131113 WLN131109:WLP131113 WVJ131109:WVL131113 B196645:D196649 IX196645:IZ196649 ST196645:SV196649 ACP196645:ACR196649 AML196645:AMN196649 AWH196645:AWJ196649 BGD196645:BGF196649 BPZ196645:BQB196649 BZV196645:BZX196649 CJR196645:CJT196649 CTN196645:CTP196649 DDJ196645:DDL196649 DNF196645:DNH196649 DXB196645:DXD196649 EGX196645:EGZ196649 EQT196645:EQV196649 FAP196645:FAR196649 FKL196645:FKN196649 FUH196645:FUJ196649 GED196645:GEF196649 GNZ196645:GOB196649 GXV196645:GXX196649 HHR196645:HHT196649 HRN196645:HRP196649 IBJ196645:IBL196649 ILF196645:ILH196649 IVB196645:IVD196649 JEX196645:JEZ196649 JOT196645:JOV196649 JYP196645:JYR196649 KIL196645:KIN196649 KSH196645:KSJ196649 LCD196645:LCF196649 LLZ196645:LMB196649 LVV196645:LVX196649 MFR196645:MFT196649 MPN196645:MPP196649 MZJ196645:MZL196649 NJF196645:NJH196649 NTB196645:NTD196649 OCX196645:OCZ196649 OMT196645:OMV196649 OWP196645:OWR196649 PGL196645:PGN196649 PQH196645:PQJ196649 QAD196645:QAF196649 QJZ196645:QKB196649 QTV196645:QTX196649 RDR196645:RDT196649 RNN196645:RNP196649 RXJ196645:RXL196649 SHF196645:SHH196649 SRB196645:SRD196649 TAX196645:TAZ196649 TKT196645:TKV196649 TUP196645:TUR196649 UEL196645:UEN196649 UOH196645:UOJ196649 UYD196645:UYF196649 VHZ196645:VIB196649 VRV196645:VRX196649 WBR196645:WBT196649 WLN196645:WLP196649 WVJ196645:WVL196649 B262181:D262185 IX262181:IZ262185 ST262181:SV262185 ACP262181:ACR262185 AML262181:AMN262185 AWH262181:AWJ262185 BGD262181:BGF262185 BPZ262181:BQB262185 BZV262181:BZX262185 CJR262181:CJT262185 CTN262181:CTP262185 DDJ262181:DDL262185 DNF262181:DNH262185 DXB262181:DXD262185 EGX262181:EGZ262185 EQT262181:EQV262185 FAP262181:FAR262185 FKL262181:FKN262185 FUH262181:FUJ262185 GED262181:GEF262185 GNZ262181:GOB262185 GXV262181:GXX262185 HHR262181:HHT262185 HRN262181:HRP262185 IBJ262181:IBL262185 ILF262181:ILH262185 IVB262181:IVD262185 JEX262181:JEZ262185 JOT262181:JOV262185 JYP262181:JYR262185 KIL262181:KIN262185 KSH262181:KSJ262185 LCD262181:LCF262185 LLZ262181:LMB262185 LVV262181:LVX262185 MFR262181:MFT262185 MPN262181:MPP262185 MZJ262181:MZL262185 NJF262181:NJH262185 NTB262181:NTD262185 OCX262181:OCZ262185 OMT262181:OMV262185 OWP262181:OWR262185 PGL262181:PGN262185 PQH262181:PQJ262185 QAD262181:QAF262185 QJZ262181:QKB262185 QTV262181:QTX262185 RDR262181:RDT262185 RNN262181:RNP262185 RXJ262181:RXL262185 SHF262181:SHH262185 SRB262181:SRD262185 TAX262181:TAZ262185 TKT262181:TKV262185 TUP262181:TUR262185 UEL262181:UEN262185 UOH262181:UOJ262185 UYD262181:UYF262185 VHZ262181:VIB262185 VRV262181:VRX262185 WBR262181:WBT262185 WLN262181:WLP262185 WVJ262181:WVL262185 B327717:D327721 IX327717:IZ327721 ST327717:SV327721 ACP327717:ACR327721 AML327717:AMN327721 AWH327717:AWJ327721 BGD327717:BGF327721 BPZ327717:BQB327721 BZV327717:BZX327721 CJR327717:CJT327721 CTN327717:CTP327721 DDJ327717:DDL327721 DNF327717:DNH327721 DXB327717:DXD327721 EGX327717:EGZ327721 EQT327717:EQV327721 FAP327717:FAR327721 FKL327717:FKN327721 FUH327717:FUJ327721 GED327717:GEF327721 GNZ327717:GOB327721 GXV327717:GXX327721 HHR327717:HHT327721 HRN327717:HRP327721 IBJ327717:IBL327721 ILF327717:ILH327721 IVB327717:IVD327721 JEX327717:JEZ327721 JOT327717:JOV327721 JYP327717:JYR327721 KIL327717:KIN327721 KSH327717:KSJ327721 LCD327717:LCF327721 LLZ327717:LMB327721 LVV327717:LVX327721 MFR327717:MFT327721 MPN327717:MPP327721 MZJ327717:MZL327721 NJF327717:NJH327721 NTB327717:NTD327721 OCX327717:OCZ327721 OMT327717:OMV327721 OWP327717:OWR327721 PGL327717:PGN327721 PQH327717:PQJ327721 QAD327717:QAF327721 QJZ327717:QKB327721 QTV327717:QTX327721 RDR327717:RDT327721 RNN327717:RNP327721 RXJ327717:RXL327721 SHF327717:SHH327721 SRB327717:SRD327721 TAX327717:TAZ327721 TKT327717:TKV327721 TUP327717:TUR327721 UEL327717:UEN327721 UOH327717:UOJ327721 UYD327717:UYF327721 VHZ327717:VIB327721 VRV327717:VRX327721 WBR327717:WBT327721 WLN327717:WLP327721 WVJ327717:WVL327721 B393253:D393257 IX393253:IZ393257 ST393253:SV393257 ACP393253:ACR393257 AML393253:AMN393257 AWH393253:AWJ393257 BGD393253:BGF393257 BPZ393253:BQB393257 BZV393253:BZX393257 CJR393253:CJT393257 CTN393253:CTP393257 DDJ393253:DDL393257 DNF393253:DNH393257 DXB393253:DXD393257 EGX393253:EGZ393257 EQT393253:EQV393257 FAP393253:FAR393257 FKL393253:FKN393257 FUH393253:FUJ393257 GED393253:GEF393257 GNZ393253:GOB393257 GXV393253:GXX393257 HHR393253:HHT393257 HRN393253:HRP393257 IBJ393253:IBL393257 ILF393253:ILH393257 IVB393253:IVD393257 JEX393253:JEZ393257 JOT393253:JOV393257 JYP393253:JYR393257 KIL393253:KIN393257 KSH393253:KSJ393257 LCD393253:LCF393257 LLZ393253:LMB393257 LVV393253:LVX393257 MFR393253:MFT393257 MPN393253:MPP393257 MZJ393253:MZL393257 NJF393253:NJH393257 NTB393253:NTD393257 OCX393253:OCZ393257 OMT393253:OMV393257 OWP393253:OWR393257 PGL393253:PGN393257 PQH393253:PQJ393257 QAD393253:QAF393257 QJZ393253:QKB393257 QTV393253:QTX393257 RDR393253:RDT393257 RNN393253:RNP393257 RXJ393253:RXL393257 SHF393253:SHH393257 SRB393253:SRD393257 TAX393253:TAZ393257 TKT393253:TKV393257 TUP393253:TUR393257 UEL393253:UEN393257 UOH393253:UOJ393257 UYD393253:UYF393257 VHZ393253:VIB393257 VRV393253:VRX393257 WBR393253:WBT393257 WLN393253:WLP393257 WVJ393253:WVL393257 B458789:D458793 IX458789:IZ458793 ST458789:SV458793 ACP458789:ACR458793 AML458789:AMN458793 AWH458789:AWJ458793 BGD458789:BGF458793 BPZ458789:BQB458793 BZV458789:BZX458793 CJR458789:CJT458793 CTN458789:CTP458793 DDJ458789:DDL458793 DNF458789:DNH458793 DXB458789:DXD458793 EGX458789:EGZ458793 EQT458789:EQV458793 FAP458789:FAR458793 FKL458789:FKN458793 FUH458789:FUJ458793 GED458789:GEF458793 GNZ458789:GOB458793 GXV458789:GXX458793 HHR458789:HHT458793 HRN458789:HRP458793 IBJ458789:IBL458793 ILF458789:ILH458793 IVB458789:IVD458793 JEX458789:JEZ458793 JOT458789:JOV458793 JYP458789:JYR458793 KIL458789:KIN458793 KSH458789:KSJ458793 LCD458789:LCF458793 LLZ458789:LMB458793 LVV458789:LVX458793 MFR458789:MFT458793 MPN458789:MPP458793 MZJ458789:MZL458793 NJF458789:NJH458793 NTB458789:NTD458793 OCX458789:OCZ458793 OMT458789:OMV458793 OWP458789:OWR458793 PGL458789:PGN458793 PQH458789:PQJ458793 QAD458789:QAF458793 QJZ458789:QKB458793 QTV458789:QTX458793 RDR458789:RDT458793 RNN458789:RNP458793 RXJ458789:RXL458793 SHF458789:SHH458793 SRB458789:SRD458793 TAX458789:TAZ458793 TKT458789:TKV458793 TUP458789:TUR458793 UEL458789:UEN458793 UOH458789:UOJ458793 UYD458789:UYF458793 VHZ458789:VIB458793 VRV458789:VRX458793 WBR458789:WBT458793 WLN458789:WLP458793 WVJ458789:WVL458793 B524325:D524329 IX524325:IZ524329 ST524325:SV524329 ACP524325:ACR524329 AML524325:AMN524329 AWH524325:AWJ524329 BGD524325:BGF524329 BPZ524325:BQB524329 BZV524325:BZX524329 CJR524325:CJT524329 CTN524325:CTP524329 DDJ524325:DDL524329 DNF524325:DNH524329 DXB524325:DXD524329 EGX524325:EGZ524329 EQT524325:EQV524329 FAP524325:FAR524329 FKL524325:FKN524329 FUH524325:FUJ524329 GED524325:GEF524329 GNZ524325:GOB524329 GXV524325:GXX524329 HHR524325:HHT524329 HRN524325:HRP524329 IBJ524325:IBL524329 ILF524325:ILH524329 IVB524325:IVD524329 JEX524325:JEZ524329 JOT524325:JOV524329 JYP524325:JYR524329 KIL524325:KIN524329 KSH524325:KSJ524329 LCD524325:LCF524329 LLZ524325:LMB524329 LVV524325:LVX524329 MFR524325:MFT524329 MPN524325:MPP524329 MZJ524325:MZL524329 NJF524325:NJH524329 NTB524325:NTD524329 OCX524325:OCZ524329 OMT524325:OMV524329 OWP524325:OWR524329 PGL524325:PGN524329 PQH524325:PQJ524329 QAD524325:QAF524329 QJZ524325:QKB524329 QTV524325:QTX524329 RDR524325:RDT524329 RNN524325:RNP524329 RXJ524325:RXL524329 SHF524325:SHH524329 SRB524325:SRD524329 TAX524325:TAZ524329 TKT524325:TKV524329 TUP524325:TUR524329 UEL524325:UEN524329 UOH524325:UOJ524329 UYD524325:UYF524329 VHZ524325:VIB524329 VRV524325:VRX524329 WBR524325:WBT524329 WLN524325:WLP524329 WVJ524325:WVL524329 B589861:D589865 IX589861:IZ589865 ST589861:SV589865 ACP589861:ACR589865 AML589861:AMN589865 AWH589861:AWJ589865 BGD589861:BGF589865 BPZ589861:BQB589865 BZV589861:BZX589865 CJR589861:CJT589865 CTN589861:CTP589865 DDJ589861:DDL589865 DNF589861:DNH589865 DXB589861:DXD589865 EGX589861:EGZ589865 EQT589861:EQV589865 FAP589861:FAR589865 FKL589861:FKN589865 FUH589861:FUJ589865 GED589861:GEF589865 GNZ589861:GOB589865 GXV589861:GXX589865 HHR589861:HHT589865 HRN589861:HRP589865 IBJ589861:IBL589865 ILF589861:ILH589865 IVB589861:IVD589865 JEX589861:JEZ589865 JOT589861:JOV589865 JYP589861:JYR589865 KIL589861:KIN589865 KSH589861:KSJ589865 LCD589861:LCF589865 LLZ589861:LMB589865 LVV589861:LVX589865 MFR589861:MFT589865 MPN589861:MPP589865 MZJ589861:MZL589865 NJF589861:NJH589865 NTB589861:NTD589865 OCX589861:OCZ589865 OMT589861:OMV589865 OWP589861:OWR589865 PGL589861:PGN589865 PQH589861:PQJ589865 QAD589861:QAF589865 QJZ589861:QKB589865 QTV589861:QTX589865 RDR589861:RDT589865 RNN589861:RNP589865 RXJ589861:RXL589865 SHF589861:SHH589865 SRB589861:SRD589865 TAX589861:TAZ589865 TKT589861:TKV589865 TUP589861:TUR589865 UEL589861:UEN589865 UOH589861:UOJ589865 UYD589861:UYF589865 VHZ589861:VIB589865 VRV589861:VRX589865 WBR589861:WBT589865 WLN589861:WLP589865 WVJ589861:WVL589865 B655397:D655401 IX655397:IZ655401 ST655397:SV655401 ACP655397:ACR655401 AML655397:AMN655401 AWH655397:AWJ655401 BGD655397:BGF655401 BPZ655397:BQB655401 BZV655397:BZX655401 CJR655397:CJT655401 CTN655397:CTP655401 DDJ655397:DDL655401 DNF655397:DNH655401 DXB655397:DXD655401 EGX655397:EGZ655401 EQT655397:EQV655401 FAP655397:FAR655401 FKL655397:FKN655401 FUH655397:FUJ655401 GED655397:GEF655401 GNZ655397:GOB655401 GXV655397:GXX655401 HHR655397:HHT655401 HRN655397:HRP655401 IBJ655397:IBL655401 ILF655397:ILH655401 IVB655397:IVD655401 JEX655397:JEZ655401 JOT655397:JOV655401 JYP655397:JYR655401 KIL655397:KIN655401 KSH655397:KSJ655401 LCD655397:LCF655401 LLZ655397:LMB655401 LVV655397:LVX655401 MFR655397:MFT655401 MPN655397:MPP655401 MZJ655397:MZL655401 NJF655397:NJH655401 NTB655397:NTD655401 OCX655397:OCZ655401 OMT655397:OMV655401 OWP655397:OWR655401 PGL655397:PGN655401 PQH655397:PQJ655401 QAD655397:QAF655401 QJZ655397:QKB655401 QTV655397:QTX655401 RDR655397:RDT655401 RNN655397:RNP655401 RXJ655397:RXL655401 SHF655397:SHH655401 SRB655397:SRD655401 TAX655397:TAZ655401 TKT655397:TKV655401 TUP655397:TUR655401 UEL655397:UEN655401 UOH655397:UOJ655401 UYD655397:UYF655401 VHZ655397:VIB655401 VRV655397:VRX655401 WBR655397:WBT655401 WLN655397:WLP655401 WVJ655397:WVL655401 B720933:D720937 IX720933:IZ720937 ST720933:SV720937 ACP720933:ACR720937 AML720933:AMN720937 AWH720933:AWJ720937 BGD720933:BGF720937 BPZ720933:BQB720937 BZV720933:BZX720937 CJR720933:CJT720937 CTN720933:CTP720937 DDJ720933:DDL720937 DNF720933:DNH720937 DXB720933:DXD720937 EGX720933:EGZ720937 EQT720933:EQV720937 FAP720933:FAR720937 FKL720933:FKN720937 FUH720933:FUJ720937 GED720933:GEF720937 GNZ720933:GOB720937 GXV720933:GXX720937 HHR720933:HHT720937 HRN720933:HRP720937 IBJ720933:IBL720937 ILF720933:ILH720937 IVB720933:IVD720937 JEX720933:JEZ720937 JOT720933:JOV720937 JYP720933:JYR720937 KIL720933:KIN720937 KSH720933:KSJ720937 LCD720933:LCF720937 LLZ720933:LMB720937 LVV720933:LVX720937 MFR720933:MFT720937 MPN720933:MPP720937 MZJ720933:MZL720937 NJF720933:NJH720937 NTB720933:NTD720937 OCX720933:OCZ720937 OMT720933:OMV720937 OWP720933:OWR720937 PGL720933:PGN720937 PQH720933:PQJ720937 QAD720933:QAF720937 QJZ720933:QKB720937 QTV720933:QTX720937 RDR720933:RDT720937 RNN720933:RNP720937 RXJ720933:RXL720937 SHF720933:SHH720937 SRB720933:SRD720937 TAX720933:TAZ720937 TKT720933:TKV720937 TUP720933:TUR720937 UEL720933:UEN720937 UOH720933:UOJ720937 UYD720933:UYF720937 VHZ720933:VIB720937 VRV720933:VRX720937 WBR720933:WBT720937 WLN720933:WLP720937 WVJ720933:WVL720937 B786469:D786473 IX786469:IZ786473 ST786469:SV786473 ACP786469:ACR786473 AML786469:AMN786473 AWH786469:AWJ786473 BGD786469:BGF786473 BPZ786469:BQB786473 BZV786469:BZX786473 CJR786469:CJT786473 CTN786469:CTP786473 DDJ786469:DDL786473 DNF786469:DNH786473 DXB786469:DXD786473 EGX786469:EGZ786473 EQT786469:EQV786473 FAP786469:FAR786473 FKL786469:FKN786473 FUH786469:FUJ786473 GED786469:GEF786473 GNZ786469:GOB786473 GXV786469:GXX786473 HHR786469:HHT786473 HRN786469:HRP786473 IBJ786469:IBL786473 ILF786469:ILH786473 IVB786469:IVD786473 JEX786469:JEZ786473 JOT786469:JOV786473 JYP786469:JYR786473 KIL786469:KIN786473 KSH786469:KSJ786473 LCD786469:LCF786473 LLZ786469:LMB786473 LVV786469:LVX786473 MFR786469:MFT786473 MPN786469:MPP786473 MZJ786469:MZL786473 NJF786469:NJH786473 NTB786469:NTD786473 OCX786469:OCZ786473 OMT786469:OMV786473 OWP786469:OWR786473 PGL786469:PGN786473 PQH786469:PQJ786473 QAD786469:QAF786473 QJZ786469:QKB786473 QTV786469:QTX786473 RDR786469:RDT786473 RNN786469:RNP786473 RXJ786469:RXL786473 SHF786469:SHH786473 SRB786469:SRD786473 TAX786469:TAZ786473 TKT786469:TKV786473 TUP786469:TUR786473 UEL786469:UEN786473 UOH786469:UOJ786473 UYD786469:UYF786473 VHZ786469:VIB786473 VRV786469:VRX786473 WBR786469:WBT786473 WLN786469:WLP786473 WVJ786469:WVL786473 B852005:D852009 IX852005:IZ852009 ST852005:SV852009 ACP852005:ACR852009 AML852005:AMN852009 AWH852005:AWJ852009 BGD852005:BGF852009 BPZ852005:BQB852009 BZV852005:BZX852009 CJR852005:CJT852009 CTN852005:CTP852009 DDJ852005:DDL852009 DNF852005:DNH852009 DXB852005:DXD852009 EGX852005:EGZ852009 EQT852005:EQV852009 FAP852005:FAR852009 FKL852005:FKN852009 FUH852005:FUJ852009 GED852005:GEF852009 GNZ852005:GOB852009 GXV852005:GXX852009 HHR852005:HHT852009 HRN852005:HRP852009 IBJ852005:IBL852009 ILF852005:ILH852009 IVB852005:IVD852009 JEX852005:JEZ852009 JOT852005:JOV852009 JYP852005:JYR852009 KIL852005:KIN852009 KSH852005:KSJ852009 LCD852005:LCF852009 LLZ852005:LMB852009 LVV852005:LVX852009 MFR852005:MFT852009 MPN852005:MPP852009 MZJ852005:MZL852009 NJF852005:NJH852009 NTB852005:NTD852009 OCX852005:OCZ852009 OMT852005:OMV852009 OWP852005:OWR852009 PGL852005:PGN852009 PQH852005:PQJ852009 QAD852005:QAF852009 QJZ852005:QKB852009 QTV852005:QTX852009 RDR852005:RDT852009 RNN852005:RNP852009 RXJ852005:RXL852009 SHF852005:SHH852009 SRB852005:SRD852009 TAX852005:TAZ852009 TKT852005:TKV852009 TUP852005:TUR852009 UEL852005:UEN852009 UOH852005:UOJ852009 UYD852005:UYF852009 VHZ852005:VIB852009 VRV852005:VRX852009 WBR852005:WBT852009 WLN852005:WLP852009 WVJ852005:WVL852009 B917541:D917545 IX917541:IZ917545 ST917541:SV917545 ACP917541:ACR917545 AML917541:AMN917545 AWH917541:AWJ917545 BGD917541:BGF917545 BPZ917541:BQB917545 BZV917541:BZX917545 CJR917541:CJT917545 CTN917541:CTP917545 DDJ917541:DDL917545 DNF917541:DNH917545 DXB917541:DXD917545 EGX917541:EGZ917545 EQT917541:EQV917545 FAP917541:FAR917545 FKL917541:FKN917545 FUH917541:FUJ917545 GED917541:GEF917545 GNZ917541:GOB917545 GXV917541:GXX917545 HHR917541:HHT917545 HRN917541:HRP917545 IBJ917541:IBL917545 ILF917541:ILH917545 IVB917541:IVD917545 JEX917541:JEZ917545 JOT917541:JOV917545 JYP917541:JYR917545 KIL917541:KIN917545 KSH917541:KSJ917545 LCD917541:LCF917545 LLZ917541:LMB917545 LVV917541:LVX917545 MFR917541:MFT917545 MPN917541:MPP917545 MZJ917541:MZL917545 NJF917541:NJH917545 NTB917541:NTD917545 OCX917541:OCZ917545 OMT917541:OMV917545 OWP917541:OWR917545 PGL917541:PGN917545 PQH917541:PQJ917545 QAD917541:QAF917545 QJZ917541:QKB917545 QTV917541:QTX917545 RDR917541:RDT917545 RNN917541:RNP917545 RXJ917541:RXL917545 SHF917541:SHH917545 SRB917541:SRD917545 TAX917541:TAZ917545 TKT917541:TKV917545 TUP917541:TUR917545 UEL917541:UEN917545 UOH917541:UOJ917545 UYD917541:UYF917545 VHZ917541:VIB917545 VRV917541:VRX917545 WBR917541:WBT917545 WLN917541:WLP917545 WVJ917541:WVL917545 B983077:D983081 IX983077:IZ983081 ST983077:SV983081 ACP983077:ACR983081 AML983077:AMN983081 AWH983077:AWJ983081 BGD983077:BGF983081 BPZ983077:BQB983081 BZV983077:BZX983081 CJR983077:CJT983081 CTN983077:CTP983081 DDJ983077:DDL983081 DNF983077:DNH983081 DXB983077:DXD983081 EGX983077:EGZ983081 EQT983077:EQV983081 FAP983077:FAR983081 FKL983077:FKN983081 FUH983077:FUJ983081 GED983077:GEF983081 GNZ983077:GOB983081 GXV983077:GXX983081 HHR983077:HHT983081 HRN983077:HRP983081 IBJ983077:IBL983081 ILF983077:ILH983081 IVB983077:IVD983081 JEX983077:JEZ983081 JOT983077:JOV983081 JYP983077:JYR983081 KIL983077:KIN983081 KSH983077:KSJ983081 LCD983077:LCF983081 LLZ983077:LMB983081 LVV983077:LVX983081 MFR983077:MFT983081 MPN983077:MPP983081 MZJ983077:MZL983081 NJF983077:NJH983081 NTB983077:NTD983081 OCX983077:OCZ983081 OMT983077:OMV983081 OWP983077:OWR983081 PGL983077:PGN983081 PQH983077:PQJ983081 QAD983077:QAF983081 QJZ983077:QKB983081 QTV983077:QTX983081 RDR983077:RDT983081 RNN983077:RNP983081 RXJ983077:RXL983081 SHF983077:SHH983081 SRB983077:SRD983081 TAX983077:TAZ983081 TKT983077:TKV983081 TUP983077:TUR983081 UEL983077:UEN983081 UOH983077:UOJ983081 UYD983077:UYF983081 VHZ983077:VIB983081 VRV983077:VRX983081 WBR983077:WBT983081 WLN983077:WLP983081 WVJ983077:WVL983081 B37:D44 IX37:IZ44 ST37:SV44 ACP37:ACR44 AML37:AMN44 AWH37:AWJ44 BGD37:BGF44 BPZ37:BQB44 BZV37:BZX44 CJR37:CJT44 CTN37:CTP44 DDJ37:DDL44 DNF37:DNH44 DXB37:DXD44 EGX37:EGZ44 EQT37:EQV44 FAP37:FAR44 FKL37:FKN44 FUH37:FUJ44 GED37:GEF44 GNZ37:GOB44 GXV37:GXX44 HHR37:HHT44 HRN37:HRP44 IBJ37:IBL44 ILF37:ILH44 IVB37:IVD44 JEX37:JEZ44 JOT37:JOV44 JYP37:JYR44 KIL37:KIN44 KSH37:KSJ44 LCD37:LCF44 LLZ37:LMB44 LVV37:LVX44 MFR37:MFT44 MPN37:MPP44 MZJ37:MZL44 NJF37:NJH44 NTB37:NTD44 OCX37:OCZ44 OMT37:OMV44 OWP37:OWR44 PGL37:PGN44 PQH37:PQJ44 QAD37:QAF44 QJZ37:QKB44 QTV37:QTX44 RDR37:RDT44 RNN37:RNP44 RXJ37:RXL44 SHF37:SHH44 SRB37:SRD44 TAX37:TAZ44 TKT37:TKV44 TUP37:TUR44 UEL37:UEN44 UOH37:UOJ44 UYD37:UYF44 VHZ37:VIB44 VRV37:VRX44 WBR37:WBT44 WLN37:WLP44 WVJ37:WVL44 B65581:D65588 IX65581:IZ65588 ST65581:SV65588 ACP65581:ACR65588 AML65581:AMN65588 AWH65581:AWJ65588 BGD65581:BGF65588 BPZ65581:BQB65588 BZV65581:BZX65588 CJR65581:CJT65588 CTN65581:CTP65588 DDJ65581:DDL65588 DNF65581:DNH65588 DXB65581:DXD65588 EGX65581:EGZ65588 EQT65581:EQV65588 FAP65581:FAR65588 FKL65581:FKN65588 FUH65581:FUJ65588 GED65581:GEF65588 GNZ65581:GOB65588 GXV65581:GXX65588 HHR65581:HHT65588 HRN65581:HRP65588 IBJ65581:IBL65588 ILF65581:ILH65588 IVB65581:IVD65588 JEX65581:JEZ65588 JOT65581:JOV65588 JYP65581:JYR65588 KIL65581:KIN65588 KSH65581:KSJ65588 LCD65581:LCF65588 LLZ65581:LMB65588 LVV65581:LVX65588 MFR65581:MFT65588 MPN65581:MPP65588 MZJ65581:MZL65588 NJF65581:NJH65588 NTB65581:NTD65588 OCX65581:OCZ65588 OMT65581:OMV65588 OWP65581:OWR65588 PGL65581:PGN65588 PQH65581:PQJ65588 QAD65581:QAF65588 QJZ65581:QKB65588 QTV65581:QTX65588 RDR65581:RDT65588 RNN65581:RNP65588 RXJ65581:RXL65588 SHF65581:SHH65588 SRB65581:SRD65588 TAX65581:TAZ65588 TKT65581:TKV65588 TUP65581:TUR65588 UEL65581:UEN65588 UOH65581:UOJ65588 UYD65581:UYF65588 VHZ65581:VIB65588 VRV65581:VRX65588 WBR65581:WBT65588 WLN65581:WLP65588 WVJ65581:WVL65588 B131117:D131124 IX131117:IZ131124 ST131117:SV131124 ACP131117:ACR131124 AML131117:AMN131124 AWH131117:AWJ131124 BGD131117:BGF131124 BPZ131117:BQB131124 BZV131117:BZX131124 CJR131117:CJT131124 CTN131117:CTP131124 DDJ131117:DDL131124 DNF131117:DNH131124 DXB131117:DXD131124 EGX131117:EGZ131124 EQT131117:EQV131124 FAP131117:FAR131124 FKL131117:FKN131124 FUH131117:FUJ131124 GED131117:GEF131124 GNZ131117:GOB131124 GXV131117:GXX131124 HHR131117:HHT131124 HRN131117:HRP131124 IBJ131117:IBL131124 ILF131117:ILH131124 IVB131117:IVD131124 JEX131117:JEZ131124 JOT131117:JOV131124 JYP131117:JYR131124 KIL131117:KIN131124 KSH131117:KSJ131124 LCD131117:LCF131124 LLZ131117:LMB131124 LVV131117:LVX131124 MFR131117:MFT131124 MPN131117:MPP131124 MZJ131117:MZL131124 NJF131117:NJH131124 NTB131117:NTD131124 OCX131117:OCZ131124 OMT131117:OMV131124 OWP131117:OWR131124 PGL131117:PGN131124 PQH131117:PQJ131124 QAD131117:QAF131124 QJZ131117:QKB131124 QTV131117:QTX131124 RDR131117:RDT131124 RNN131117:RNP131124 RXJ131117:RXL131124 SHF131117:SHH131124 SRB131117:SRD131124 TAX131117:TAZ131124 TKT131117:TKV131124 TUP131117:TUR131124 UEL131117:UEN131124 UOH131117:UOJ131124 UYD131117:UYF131124 VHZ131117:VIB131124 VRV131117:VRX131124 WBR131117:WBT131124 WLN131117:WLP131124 WVJ131117:WVL131124 B196653:D196660 IX196653:IZ196660 ST196653:SV196660 ACP196653:ACR196660 AML196653:AMN196660 AWH196653:AWJ196660 BGD196653:BGF196660 BPZ196653:BQB196660 BZV196653:BZX196660 CJR196653:CJT196660 CTN196653:CTP196660 DDJ196653:DDL196660 DNF196653:DNH196660 DXB196653:DXD196660 EGX196653:EGZ196660 EQT196653:EQV196660 FAP196653:FAR196660 FKL196653:FKN196660 FUH196653:FUJ196660 GED196653:GEF196660 GNZ196653:GOB196660 GXV196653:GXX196660 HHR196653:HHT196660 HRN196653:HRP196660 IBJ196653:IBL196660 ILF196653:ILH196660 IVB196653:IVD196660 JEX196653:JEZ196660 JOT196653:JOV196660 JYP196653:JYR196660 KIL196653:KIN196660 KSH196653:KSJ196660 LCD196653:LCF196660 LLZ196653:LMB196660 LVV196653:LVX196660 MFR196653:MFT196660 MPN196653:MPP196660 MZJ196653:MZL196660 NJF196653:NJH196660 NTB196653:NTD196660 OCX196653:OCZ196660 OMT196653:OMV196660 OWP196653:OWR196660 PGL196653:PGN196660 PQH196653:PQJ196660 QAD196653:QAF196660 QJZ196653:QKB196660 QTV196653:QTX196660 RDR196653:RDT196660 RNN196653:RNP196660 RXJ196653:RXL196660 SHF196653:SHH196660 SRB196653:SRD196660 TAX196653:TAZ196660 TKT196653:TKV196660 TUP196653:TUR196660 UEL196653:UEN196660 UOH196653:UOJ196660 UYD196653:UYF196660 VHZ196653:VIB196660 VRV196653:VRX196660 WBR196653:WBT196660 WLN196653:WLP196660 WVJ196653:WVL196660 B262189:D262196 IX262189:IZ262196 ST262189:SV262196 ACP262189:ACR262196 AML262189:AMN262196 AWH262189:AWJ262196 BGD262189:BGF262196 BPZ262189:BQB262196 BZV262189:BZX262196 CJR262189:CJT262196 CTN262189:CTP262196 DDJ262189:DDL262196 DNF262189:DNH262196 DXB262189:DXD262196 EGX262189:EGZ262196 EQT262189:EQV262196 FAP262189:FAR262196 FKL262189:FKN262196 FUH262189:FUJ262196 GED262189:GEF262196 GNZ262189:GOB262196 GXV262189:GXX262196 HHR262189:HHT262196 HRN262189:HRP262196 IBJ262189:IBL262196 ILF262189:ILH262196 IVB262189:IVD262196 JEX262189:JEZ262196 JOT262189:JOV262196 JYP262189:JYR262196 KIL262189:KIN262196 KSH262189:KSJ262196 LCD262189:LCF262196 LLZ262189:LMB262196 LVV262189:LVX262196 MFR262189:MFT262196 MPN262189:MPP262196 MZJ262189:MZL262196 NJF262189:NJH262196 NTB262189:NTD262196 OCX262189:OCZ262196 OMT262189:OMV262196 OWP262189:OWR262196 PGL262189:PGN262196 PQH262189:PQJ262196 QAD262189:QAF262196 QJZ262189:QKB262196 QTV262189:QTX262196 RDR262189:RDT262196 RNN262189:RNP262196 RXJ262189:RXL262196 SHF262189:SHH262196 SRB262189:SRD262196 TAX262189:TAZ262196 TKT262189:TKV262196 TUP262189:TUR262196 UEL262189:UEN262196 UOH262189:UOJ262196 UYD262189:UYF262196 VHZ262189:VIB262196 VRV262189:VRX262196 WBR262189:WBT262196 WLN262189:WLP262196 WVJ262189:WVL262196 B327725:D327732 IX327725:IZ327732 ST327725:SV327732 ACP327725:ACR327732 AML327725:AMN327732 AWH327725:AWJ327732 BGD327725:BGF327732 BPZ327725:BQB327732 BZV327725:BZX327732 CJR327725:CJT327732 CTN327725:CTP327732 DDJ327725:DDL327732 DNF327725:DNH327732 DXB327725:DXD327732 EGX327725:EGZ327732 EQT327725:EQV327732 FAP327725:FAR327732 FKL327725:FKN327732 FUH327725:FUJ327732 GED327725:GEF327732 GNZ327725:GOB327732 GXV327725:GXX327732 HHR327725:HHT327732 HRN327725:HRP327732 IBJ327725:IBL327732 ILF327725:ILH327732 IVB327725:IVD327732 JEX327725:JEZ327732 JOT327725:JOV327732 JYP327725:JYR327732 KIL327725:KIN327732 KSH327725:KSJ327732 LCD327725:LCF327732 LLZ327725:LMB327732 LVV327725:LVX327732 MFR327725:MFT327732 MPN327725:MPP327732 MZJ327725:MZL327732 NJF327725:NJH327732 NTB327725:NTD327732 OCX327725:OCZ327732 OMT327725:OMV327732 OWP327725:OWR327732 PGL327725:PGN327732 PQH327725:PQJ327732 QAD327725:QAF327732 QJZ327725:QKB327732 QTV327725:QTX327732 RDR327725:RDT327732 RNN327725:RNP327732 RXJ327725:RXL327732 SHF327725:SHH327732 SRB327725:SRD327732 TAX327725:TAZ327732 TKT327725:TKV327732 TUP327725:TUR327732 UEL327725:UEN327732 UOH327725:UOJ327732 UYD327725:UYF327732 VHZ327725:VIB327732 VRV327725:VRX327732 WBR327725:WBT327732 WLN327725:WLP327732 WVJ327725:WVL327732 B393261:D393268 IX393261:IZ393268 ST393261:SV393268 ACP393261:ACR393268 AML393261:AMN393268 AWH393261:AWJ393268 BGD393261:BGF393268 BPZ393261:BQB393268 BZV393261:BZX393268 CJR393261:CJT393268 CTN393261:CTP393268 DDJ393261:DDL393268 DNF393261:DNH393268 DXB393261:DXD393268 EGX393261:EGZ393268 EQT393261:EQV393268 FAP393261:FAR393268 FKL393261:FKN393268 FUH393261:FUJ393268 GED393261:GEF393268 GNZ393261:GOB393268 GXV393261:GXX393268 HHR393261:HHT393268 HRN393261:HRP393268 IBJ393261:IBL393268 ILF393261:ILH393268 IVB393261:IVD393268 JEX393261:JEZ393268 JOT393261:JOV393268 JYP393261:JYR393268 KIL393261:KIN393268 KSH393261:KSJ393268 LCD393261:LCF393268 LLZ393261:LMB393268 LVV393261:LVX393268 MFR393261:MFT393268 MPN393261:MPP393268 MZJ393261:MZL393268 NJF393261:NJH393268 NTB393261:NTD393268 OCX393261:OCZ393268 OMT393261:OMV393268 OWP393261:OWR393268 PGL393261:PGN393268 PQH393261:PQJ393268 QAD393261:QAF393268 QJZ393261:QKB393268 QTV393261:QTX393268 RDR393261:RDT393268 RNN393261:RNP393268 RXJ393261:RXL393268 SHF393261:SHH393268 SRB393261:SRD393268 TAX393261:TAZ393268 TKT393261:TKV393268 TUP393261:TUR393268 UEL393261:UEN393268 UOH393261:UOJ393268 UYD393261:UYF393268 VHZ393261:VIB393268 VRV393261:VRX393268 WBR393261:WBT393268 WLN393261:WLP393268 WVJ393261:WVL393268 B458797:D458804 IX458797:IZ458804 ST458797:SV458804 ACP458797:ACR458804 AML458797:AMN458804 AWH458797:AWJ458804 BGD458797:BGF458804 BPZ458797:BQB458804 BZV458797:BZX458804 CJR458797:CJT458804 CTN458797:CTP458804 DDJ458797:DDL458804 DNF458797:DNH458804 DXB458797:DXD458804 EGX458797:EGZ458804 EQT458797:EQV458804 FAP458797:FAR458804 FKL458797:FKN458804 FUH458797:FUJ458804 GED458797:GEF458804 GNZ458797:GOB458804 GXV458797:GXX458804 HHR458797:HHT458804 HRN458797:HRP458804 IBJ458797:IBL458804 ILF458797:ILH458804 IVB458797:IVD458804 JEX458797:JEZ458804 JOT458797:JOV458804 JYP458797:JYR458804 KIL458797:KIN458804 KSH458797:KSJ458804 LCD458797:LCF458804 LLZ458797:LMB458804 LVV458797:LVX458804 MFR458797:MFT458804 MPN458797:MPP458804 MZJ458797:MZL458804 NJF458797:NJH458804 NTB458797:NTD458804 OCX458797:OCZ458804 OMT458797:OMV458804 OWP458797:OWR458804 PGL458797:PGN458804 PQH458797:PQJ458804 QAD458797:QAF458804 QJZ458797:QKB458804 QTV458797:QTX458804 RDR458797:RDT458804 RNN458797:RNP458804 RXJ458797:RXL458804 SHF458797:SHH458804 SRB458797:SRD458804 TAX458797:TAZ458804 TKT458797:TKV458804 TUP458797:TUR458804 UEL458797:UEN458804 UOH458797:UOJ458804 UYD458797:UYF458804 VHZ458797:VIB458804 VRV458797:VRX458804 WBR458797:WBT458804 WLN458797:WLP458804 WVJ458797:WVL458804 B524333:D524340 IX524333:IZ524340 ST524333:SV524340 ACP524333:ACR524340 AML524333:AMN524340 AWH524333:AWJ524340 BGD524333:BGF524340 BPZ524333:BQB524340 BZV524333:BZX524340 CJR524333:CJT524340 CTN524333:CTP524340 DDJ524333:DDL524340 DNF524333:DNH524340 DXB524333:DXD524340 EGX524333:EGZ524340 EQT524333:EQV524340 FAP524333:FAR524340 FKL524333:FKN524340 FUH524333:FUJ524340 GED524333:GEF524340 GNZ524333:GOB524340 GXV524333:GXX524340 HHR524333:HHT524340 HRN524333:HRP524340 IBJ524333:IBL524340 ILF524333:ILH524340 IVB524333:IVD524340 JEX524333:JEZ524340 JOT524333:JOV524340 JYP524333:JYR524340 KIL524333:KIN524340 KSH524333:KSJ524340 LCD524333:LCF524340 LLZ524333:LMB524340 LVV524333:LVX524340 MFR524333:MFT524340 MPN524333:MPP524340 MZJ524333:MZL524340 NJF524333:NJH524340 NTB524333:NTD524340 OCX524333:OCZ524340 OMT524333:OMV524340 OWP524333:OWR524340 PGL524333:PGN524340 PQH524333:PQJ524340 QAD524333:QAF524340 QJZ524333:QKB524340 QTV524333:QTX524340 RDR524333:RDT524340 RNN524333:RNP524340 RXJ524333:RXL524340 SHF524333:SHH524340 SRB524333:SRD524340 TAX524333:TAZ524340 TKT524333:TKV524340 TUP524333:TUR524340 UEL524333:UEN524340 UOH524333:UOJ524340 UYD524333:UYF524340 VHZ524333:VIB524340 VRV524333:VRX524340 WBR524333:WBT524340 WLN524333:WLP524340 WVJ524333:WVL524340 B589869:D589876 IX589869:IZ589876 ST589869:SV589876 ACP589869:ACR589876 AML589869:AMN589876 AWH589869:AWJ589876 BGD589869:BGF589876 BPZ589869:BQB589876 BZV589869:BZX589876 CJR589869:CJT589876 CTN589869:CTP589876 DDJ589869:DDL589876 DNF589869:DNH589876 DXB589869:DXD589876 EGX589869:EGZ589876 EQT589869:EQV589876 FAP589869:FAR589876 FKL589869:FKN589876 FUH589869:FUJ589876 GED589869:GEF589876 GNZ589869:GOB589876 GXV589869:GXX589876 HHR589869:HHT589876 HRN589869:HRP589876 IBJ589869:IBL589876 ILF589869:ILH589876 IVB589869:IVD589876 JEX589869:JEZ589876 JOT589869:JOV589876 JYP589869:JYR589876 KIL589869:KIN589876 KSH589869:KSJ589876 LCD589869:LCF589876 LLZ589869:LMB589876 LVV589869:LVX589876 MFR589869:MFT589876 MPN589869:MPP589876 MZJ589869:MZL589876 NJF589869:NJH589876 NTB589869:NTD589876 OCX589869:OCZ589876 OMT589869:OMV589876 OWP589869:OWR589876 PGL589869:PGN589876 PQH589869:PQJ589876 QAD589869:QAF589876 QJZ589869:QKB589876 QTV589869:QTX589876 RDR589869:RDT589876 RNN589869:RNP589876 RXJ589869:RXL589876 SHF589869:SHH589876 SRB589869:SRD589876 TAX589869:TAZ589876 TKT589869:TKV589876 TUP589869:TUR589876 UEL589869:UEN589876 UOH589869:UOJ589876 UYD589869:UYF589876 VHZ589869:VIB589876 VRV589869:VRX589876 WBR589869:WBT589876 WLN589869:WLP589876 WVJ589869:WVL589876 B655405:D655412 IX655405:IZ655412 ST655405:SV655412 ACP655405:ACR655412 AML655405:AMN655412 AWH655405:AWJ655412 BGD655405:BGF655412 BPZ655405:BQB655412 BZV655405:BZX655412 CJR655405:CJT655412 CTN655405:CTP655412 DDJ655405:DDL655412 DNF655405:DNH655412 DXB655405:DXD655412 EGX655405:EGZ655412 EQT655405:EQV655412 FAP655405:FAR655412 FKL655405:FKN655412 FUH655405:FUJ655412 GED655405:GEF655412 GNZ655405:GOB655412 GXV655405:GXX655412 HHR655405:HHT655412 HRN655405:HRP655412 IBJ655405:IBL655412 ILF655405:ILH655412 IVB655405:IVD655412 JEX655405:JEZ655412 JOT655405:JOV655412 JYP655405:JYR655412 KIL655405:KIN655412 KSH655405:KSJ655412 LCD655405:LCF655412 LLZ655405:LMB655412 LVV655405:LVX655412 MFR655405:MFT655412 MPN655405:MPP655412 MZJ655405:MZL655412 NJF655405:NJH655412 NTB655405:NTD655412 OCX655405:OCZ655412 OMT655405:OMV655412 OWP655405:OWR655412 PGL655405:PGN655412 PQH655405:PQJ655412 QAD655405:QAF655412 QJZ655405:QKB655412 QTV655405:QTX655412 RDR655405:RDT655412 RNN655405:RNP655412 RXJ655405:RXL655412 SHF655405:SHH655412 SRB655405:SRD655412 TAX655405:TAZ655412 TKT655405:TKV655412 TUP655405:TUR655412 UEL655405:UEN655412 UOH655405:UOJ655412 UYD655405:UYF655412 VHZ655405:VIB655412 VRV655405:VRX655412 WBR655405:WBT655412 WLN655405:WLP655412 WVJ655405:WVL655412 B720941:D720948 IX720941:IZ720948 ST720941:SV720948 ACP720941:ACR720948 AML720941:AMN720948 AWH720941:AWJ720948 BGD720941:BGF720948 BPZ720941:BQB720948 BZV720941:BZX720948 CJR720941:CJT720948 CTN720941:CTP720948 DDJ720941:DDL720948 DNF720941:DNH720948 DXB720941:DXD720948 EGX720941:EGZ720948 EQT720941:EQV720948 FAP720941:FAR720948 FKL720941:FKN720948 FUH720941:FUJ720948 GED720941:GEF720948 GNZ720941:GOB720948 GXV720941:GXX720948 HHR720941:HHT720948 HRN720941:HRP720948 IBJ720941:IBL720948 ILF720941:ILH720948 IVB720941:IVD720948 JEX720941:JEZ720948 JOT720941:JOV720948 JYP720941:JYR720948 KIL720941:KIN720948 KSH720941:KSJ720948 LCD720941:LCF720948 LLZ720941:LMB720948 LVV720941:LVX720948 MFR720941:MFT720948 MPN720941:MPP720948 MZJ720941:MZL720948 NJF720941:NJH720948 NTB720941:NTD720948 OCX720941:OCZ720948 OMT720941:OMV720948 OWP720941:OWR720948 PGL720941:PGN720948 PQH720941:PQJ720948 QAD720941:QAF720948 QJZ720941:QKB720948 QTV720941:QTX720948 RDR720941:RDT720948 RNN720941:RNP720948 RXJ720941:RXL720948 SHF720941:SHH720948 SRB720941:SRD720948 TAX720941:TAZ720948 TKT720941:TKV720948 TUP720941:TUR720948 UEL720941:UEN720948 UOH720941:UOJ720948 UYD720941:UYF720948 VHZ720941:VIB720948 VRV720941:VRX720948 WBR720941:WBT720948 WLN720941:WLP720948 WVJ720941:WVL720948 B786477:D786484 IX786477:IZ786484 ST786477:SV786484 ACP786477:ACR786484 AML786477:AMN786484 AWH786477:AWJ786484 BGD786477:BGF786484 BPZ786477:BQB786484 BZV786477:BZX786484 CJR786477:CJT786484 CTN786477:CTP786484 DDJ786477:DDL786484 DNF786477:DNH786484 DXB786477:DXD786484 EGX786477:EGZ786484 EQT786477:EQV786484 FAP786477:FAR786484 FKL786477:FKN786484 FUH786477:FUJ786484 GED786477:GEF786484 GNZ786477:GOB786484 GXV786477:GXX786484 HHR786477:HHT786484 HRN786477:HRP786484 IBJ786477:IBL786484 ILF786477:ILH786484 IVB786477:IVD786484 JEX786477:JEZ786484 JOT786477:JOV786484 JYP786477:JYR786484 KIL786477:KIN786484 KSH786477:KSJ786484 LCD786477:LCF786484 LLZ786477:LMB786484 LVV786477:LVX786484 MFR786477:MFT786484 MPN786477:MPP786484 MZJ786477:MZL786484 NJF786477:NJH786484 NTB786477:NTD786484 OCX786477:OCZ786484 OMT786477:OMV786484 OWP786477:OWR786484 PGL786477:PGN786484 PQH786477:PQJ786484 QAD786477:QAF786484 QJZ786477:QKB786484 QTV786477:QTX786484 RDR786477:RDT786484 RNN786477:RNP786484 RXJ786477:RXL786484 SHF786477:SHH786484 SRB786477:SRD786484 TAX786477:TAZ786484 TKT786477:TKV786484 TUP786477:TUR786484 UEL786477:UEN786484 UOH786477:UOJ786484 UYD786477:UYF786484 VHZ786477:VIB786484 VRV786477:VRX786484 WBR786477:WBT786484 WLN786477:WLP786484 WVJ786477:WVL786484 B852013:D852020 IX852013:IZ852020 ST852013:SV852020 ACP852013:ACR852020 AML852013:AMN852020 AWH852013:AWJ852020 BGD852013:BGF852020 BPZ852013:BQB852020 BZV852013:BZX852020 CJR852013:CJT852020 CTN852013:CTP852020 DDJ852013:DDL852020 DNF852013:DNH852020 DXB852013:DXD852020 EGX852013:EGZ852020 EQT852013:EQV852020 FAP852013:FAR852020 FKL852013:FKN852020 FUH852013:FUJ852020 GED852013:GEF852020 GNZ852013:GOB852020 GXV852013:GXX852020 HHR852013:HHT852020 HRN852013:HRP852020 IBJ852013:IBL852020 ILF852013:ILH852020 IVB852013:IVD852020 JEX852013:JEZ852020 JOT852013:JOV852020 JYP852013:JYR852020 KIL852013:KIN852020 KSH852013:KSJ852020 LCD852013:LCF852020 LLZ852013:LMB852020 LVV852013:LVX852020 MFR852013:MFT852020 MPN852013:MPP852020 MZJ852013:MZL852020 NJF852013:NJH852020 NTB852013:NTD852020 OCX852013:OCZ852020 OMT852013:OMV852020 OWP852013:OWR852020 PGL852013:PGN852020 PQH852013:PQJ852020 QAD852013:QAF852020 QJZ852013:QKB852020 QTV852013:QTX852020 RDR852013:RDT852020 RNN852013:RNP852020 RXJ852013:RXL852020 SHF852013:SHH852020 SRB852013:SRD852020 TAX852013:TAZ852020 TKT852013:TKV852020 TUP852013:TUR852020 UEL852013:UEN852020 UOH852013:UOJ852020 UYD852013:UYF852020 VHZ852013:VIB852020 VRV852013:VRX852020 WBR852013:WBT852020 WLN852013:WLP852020 WVJ852013:WVL852020 B917549:D917556 IX917549:IZ917556 ST917549:SV917556 ACP917549:ACR917556 AML917549:AMN917556 AWH917549:AWJ917556 BGD917549:BGF917556 BPZ917549:BQB917556 BZV917549:BZX917556 CJR917549:CJT917556 CTN917549:CTP917556 DDJ917549:DDL917556 DNF917549:DNH917556 DXB917549:DXD917556 EGX917549:EGZ917556 EQT917549:EQV917556 FAP917549:FAR917556 FKL917549:FKN917556 FUH917549:FUJ917556 GED917549:GEF917556 GNZ917549:GOB917556 GXV917549:GXX917556 HHR917549:HHT917556 HRN917549:HRP917556 IBJ917549:IBL917556 ILF917549:ILH917556 IVB917549:IVD917556 JEX917549:JEZ917556 JOT917549:JOV917556 JYP917549:JYR917556 KIL917549:KIN917556 KSH917549:KSJ917556 LCD917549:LCF917556 LLZ917549:LMB917556 LVV917549:LVX917556 MFR917549:MFT917556 MPN917549:MPP917556 MZJ917549:MZL917556 NJF917549:NJH917556 NTB917549:NTD917556 OCX917549:OCZ917556 OMT917549:OMV917556 OWP917549:OWR917556 PGL917549:PGN917556 PQH917549:PQJ917556 QAD917549:QAF917556 QJZ917549:QKB917556 QTV917549:QTX917556 RDR917549:RDT917556 RNN917549:RNP917556 RXJ917549:RXL917556 SHF917549:SHH917556 SRB917549:SRD917556 TAX917549:TAZ917556 TKT917549:TKV917556 TUP917549:TUR917556 UEL917549:UEN917556 UOH917549:UOJ917556 UYD917549:UYF917556 VHZ917549:VIB917556 VRV917549:VRX917556 WBR917549:WBT917556 WLN917549:WLP917556 WVJ917549:WVL917556 B983085:D983092 IX983085:IZ983092 ST983085:SV983092 ACP983085:ACR983092 AML983085:AMN983092 AWH983085:AWJ983092 BGD983085:BGF983092 BPZ983085:BQB983092 BZV983085:BZX983092 CJR983085:CJT983092 CTN983085:CTP983092 DDJ983085:DDL983092 DNF983085:DNH983092 DXB983085:DXD983092 EGX983085:EGZ983092 EQT983085:EQV983092 FAP983085:FAR983092 FKL983085:FKN983092 FUH983085:FUJ983092 GED983085:GEF983092 GNZ983085:GOB983092 GXV983085:GXX983092 HHR983085:HHT983092 HRN983085:HRP983092 IBJ983085:IBL983092 ILF983085:ILH983092 IVB983085:IVD983092 JEX983085:JEZ983092 JOT983085:JOV983092 JYP983085:JYR983092 KIL983085:KIN983092 KSH983085:KSJ983092 LCD983085:LCF983092 LLZ983085:LMB983092 LVV983085:LVX983092 MFR983085:MFT983092 MPN983085:MPP983092 MZJ983085:MZL983092 NJF983085:NJH983092 NTB983085:NTD983092 OCX983085:OCZ983092 OMT983085:OMV983092 OWP983085:OWR983092 PGL983085:PGN983092 PQH983085:PQJ983092 QAD983085:QAF983092 QJZ983085:QKB983092 QTV983085:QTX983092 RDR983085:RDT983092 RNN983085:RNP983092 RXJ983085:RXL983092 SHF983085:SHH983092 SRB983085:SRD983092 TAX983085:TAZ983092 TKT983085:TKV983092 TUP983085:TUR983092 UEL983085:UEN983092 UOH983085:UOJ983092 UYD983085:UYF983092 VHZ983085:VIB983092 VRV983085:VRX983092 WBR983085:WBT983092 WLN983085:WLP983092 WVJ983085:WVL983092 B8:D25 IX8:IZ25 ST8:SV25 ACP8:ACR25 AML8:AMN25 AWH8:AWJ25 BGD8:BGF25 BPZ8:BQB25 BZV8:BZX25 CJR8:CJT25 CTN8:CTP25 DDJ8:DDL25 DNF8:DNH25 DXB8:DXD25 EGX8:EGZ25 EQT8:EQV25 FAP8:FAR25 FKL8:FKN25 FUH8:FUJ25 GED8:GEF25 GNZ8:GOB25 GXV8:GXX25 HHR8:HHT25 HRN8:HRP25 IBJ8:IBL25 ILF8:ILH25 IVB8:IVD25 JEX8:JEZ25 JOT8:JOV25 JYP8:JYR25 KIL8:KIN25 KSH8:KSJ25 LCD8:LCF25 LLZ8:LMB25 LVV8:LVX25 MFR8:MFT25 MPN8:MPP25 MZJ8:MZL25 NJF8:NJH25 NTB8:NTD25 OCX8:OCZ25 OMT8:OMV25 OWP8:OWR25 PGL8:PGN25 PQH8:PQJ25 QAD8:QAF25 QJZ8:QKB25 QTV8:QTX25 RDR8:RDT25 RNN8:RNP25 RXJ8:RXL25 SHF8:SHH25 SRB8:SRD25 TAX8:TAZ25 TKT8:TKV25 TUP8:TUR25 UEL8:UEN25 UOH8:UOJ25 UYD8:UYF25 VHZ8:VIB25 VRV8:VRX25 WBR8:WBT25 WLN8:WLP25 WVJ8:WVL25 B65552:D65569 IX65552:IZ65569 ST65552:SV65569 ACP65552:ACR65569 AML65552:AMN65569 AWH65552:AWJ65569 BGD65552:BGF65569 BPZ65552:BQB65569 BZV65552:BZX65569 CJR65552:CJT65569 CTN65552:CTP65569 DDJ65552:DDL65569 DNF65552:DNH65569 DXB65552:DXD65569 EGX65552:EGZ65569 EQT65552:EQV65569 FAP65552:FAR65569 FKL65552:FKN65569 FUH65552:FUJ65569 GED65552:GEF65569 GNZ65552:GOB65569 GXV65552:GXX65569 HHR65552:HHT65569 HRN65552:HRP65569 IBJ65552:IBL65569 ILF65552:ILH65569 IVB65552:IVD65569 JEX65552:JEZ65569 JOT65552:JOV65569 JYP65552:JYR65569 KIL65552:KIN65569 KSH65552:KSJ65569 LCD65552:LCF65569 LLZ65552:LMB65569 LVV65552:LVX65569 MFR65552:MFT65569 MPN65552:MPP65569 MZJ65552:MZL65569 NJF65552:NJH65569 NTB65552:NTD65569 OCX65552:OCZ65569 OMT65552:OMV65569 OWP65552:OWR65569 PGL65552:PGN65569 PQH65552:PQJ65569 QAD65552:QAF65569 QJZ65552:QKB65569 QTV65552:QTX65569 RDR65552:RDT65569 RNN65552:RNP65569 RXJ65552:RXL65569 SHF65552:SHH65569 SRB65552:SRD65569 TAX65552:TAZ65569 TKT65552:TKV65569 TUP65552:TUR65569 UEL65552:UEN65569 UOH65552:UOJ65569 UYD65552:UYF65569 VHZ65552:VIB65569 VRV65552:VRX65569 WBR65552:WBT65569 WLN65552:WLP65569 WVJ65552:WVL65569 B131088:D131105 IX131088:IZ131105 ST131088:SV131105 ACP131088:ACR131105 AML131088:AMN131105 AWH131088:AWJ131105 BGD131088:BGF131105 BPZ131088:BQB131105 BZV131088:BZX131105 CJR131088:CJT131105 CTN131088:CTP131105 DDJ131088:DDL131105 DNF131088:DNH131105 DXB131088:DXD131105 EGX131088:EGZ131105 EQT131088:EQV131105 FAP131088:FAR131105 FKL131088:FKN131105 FUH131088:FUJ131105 GED131088:GEF131105 GNZ131088:GOB131105 GXV131088:GXX131105 HHR131088:HHT131105 HRN131088:HRP131105 IBJ131088:IBL131105 ILF131088:ILH131105 IVB131088:IVD131105 JEX131088:JEZ131105 JOT131088:JOV131105 JYP131088:JYR131105 KIL131088:KIN131105 KSH131088:KSJ131105 LCD131088:LCF131105 LLZ131088:LMB131105 LVV131088:LVX131105 MFR131088:MFT131105 MPN131088:MPP131105 MZJ131088:MZL131105 NJF131088:NJH131105 NTB131088:NTD131105 OCX131088:OCZ131105 OMT131088:OMV131105 OWP131088:OWR131105 PGL131088:PGN131105 PQH131088:PQJ131105 QAD131088:QAF131105 QJZ131088:QKB131105 QTV131088:QTX131105 RDR131088:RDT131105 RNN131088:RNP131105 RXJ131088:RXL131105 SHF131088:SHH131105 SRB131088:SRD131105 TAX131088:TAZ131105 TKT131088:TKV131105 TUP131088:TUR131105 UEL131088:UEN131105 UOH131088:UOJ131105 UYD131088:UYF131105 VHZ131088:VIB131105 VRV131088:VRX131105 WBR131088:WBT131105 WLN131088:WLP131105 WVJ131088:WVL131105 B196624:D196641 IX196624:IZ196641 ST196624:SV196641 ACP196624:ACR196641 AML196624:AMN196641 AWH196624:AWJ196641 BGD196624:BGF196641 BPZ196624:BQB196641 BZV196624:BZX196641 CJR196624:CJT196641 CTN196624:CTP196641 DDJ196624:DDL196641 DNF196624:DNH196641 DXB196624:DXD196641 EGX196624:EGZ196641 EQT196624:EQV196641 FAP196624:FAR196641 FKL196624:FKN196641 FUH196624:FUJ196641 GED196624:GEF196641 GNZ196624:GOB196641 GXV196624:GXX196641 HHR196624:HHT196641 HRN196624:HRP196641 IBJ196624:IBL196641 ILF196624:ILH196641 IVB196624:IVD196641 JEX196624:JEZ196641 JOT196624:JOV196641 JYP196624:JYR196641 KIL196624:KIN196641 KSH196624:KSJ196641 LCD196624:LCF196641 LLZ196624:LMB196641 LVV196624:LVX196641 MFR196624:MFT196641 MPN196624:MPP196641 MZJ196624:MZL196641 NJF196624:NJH196641 NTB196624:NTD196641 OCX196624:OCZ196641 OMT196624:OMV196641 OWP196624:OWR196641 PGL196624:PGN196641 PQH196624:PQJ196641 QAD196624:QAF196641 QJZ196624:QKB196641 QTV196624:QTX196641 RDR196624:RDT196641 RNN196624:RNP196641 RXJ196624:RXL196641 SHF196624:SHH196641 SRB196624:SRD196641 TAX196624:TAZ196641 TKT196624:TKV196641 TUP196624:TUR196641 UEL196624:UEN196641 UOH196624:UOJ196641 UYD196624:UYF196641 VHZ196624:VIB196641 VRV196624:VRX196641 WBR196624:WBT196641 WLN196624:WLP196641 WVJ196624:WVL196641 B262160:D262177 IX262160:IZ262177 ST262160:SV262177 ACP262160:ACR262177 AML262160:AMN262177 AWH262160:AWJ262177 BGD262160:BGF262177 BPZ262160:BQB262177 BZV262160:BZX262177 CJR262160:CJT262177 CTN262160:CTP262177 DDJ262160:DDL262177 DNF262160:DNH262177 DXB262160:DXD262177 EGX262160:EGZ262177 EQT262160:EQV262177 FAP262160:FAR262177 FKL262160:FKN262177 FUH262160:FUJ262177 GED262160:GEF262177 GNZ262160:GOB262177 GXV262160:GXX262177 HHR262160:HHT262177 HRN262160:HRP262177 IBJ262160:IBL262177 ILF262160:ILH262177 IVB262160:IVD262177 JEX262160:JEZ262177 JOT262160:JOV262177 JYP262160:JYR262177 KIL262160:KIN262177 KSH262160:KSJ262177 LCD262160:LCF262177 LLZ262160:LMB262177 LVV262160:LVX262177 MFR262160:MFT262177 MPN262160:MPP262177 MZJ262160:MZL262177 NJF262160:NJH262177 NTB262160:NTD262177 OCX262160:OCZ262177 OMT262160:OMV262177 OWP262160:OWR262177 PGL262160:PGN262177 PQH262160:PQJ262177 QAD262160:QAF262177 QJZ262160:QKB262177 QTV262160:QTX262177 RDR262160:RDT262177 RNN262160:RNP262177 RXJ262160:RXL262177 SHF262160:SHH262177 SRB262160:SRD262177 TAX262160:TAZ262177 TKT262160:TKV262177 TUP262160:TUR262177 UEL262160:UEN262177 UOH262160:UOJ262177 UYD262160:UYF262177 VHZ262160:VIB262177 VRV262160:VRX262177 WBR262160:WBT262177 WLN262160:WLP262177 WVJ262160:WVL262177 B327696:D327713 IX327696:IZ327713 ST327696:SV327713 ACP327696:ACR327713 AML327696:AMN327713 AWH327696:AWJ327713 BGD327696:BGF327713 BPZ327696:BQB327713 BZV327696:BZX327713 CJR327696:CJT327713 CTN327696:CTP327713 DDJ327696:DDL327713 DNF327696:DNH327713 DXB327696:DXD327713 EGX327696:EGZ327713 EQT327696:EQV327713 FAP327696:FAR327713 FKL327696:FKN327713 FUH327696:FUJ327713 GED327696:GEF327713 GNZ327696:GOB327713 GXV327696:GXX327713 HHR327696:HHT327713 HRN327696:HRP327713 IBJ327696:IBL327713 ILF327696:ILH327713 IVB327696:IVD327713 JEX327696:JEZ327713 JOT327696:JOV327713 JYP327696:JYR327713 KIL327696:KIN327713 KSH327696:KSJ327713 LCD327696:LCF327713 LLZ327696:LMB327713 LVV327696:LVX327713 MFR327696:MFT327713 MPN327696:MPP327713 MZJ327696:MZL327713 NJF327696:NJH327713 NTB327696:NTD327713 OCX327696:OCZ327713 OMT327696:OMV327713 OWP327696:OWR327713 PGL327696:PGN327713 PQH327696:PQJ327713 QAD327696:QAF327713 QJZ327696:QKB327713 QTV327696:QTX327713 RDR327696:RDT327713 RNN327696:RNP327713 RXJ327696:RXL327713 SHF327696:SHH327713 SRB327696:SRD327713 TAX327696:TAZ327713 TKT327696:TKV327713 TUP327696:TUR327713 UEL327696:UEN327713 UOH327696:UOJ327713 UYD327696:UYF327713 VHZ327696:VIB327713 VRV327696:VRX327713 WBR327696:WBT327713 WLN327696:WLP327713 WVJ327696:WVL327713 B393232:D393249 IX393232:IZ393249 ST393232:SV393249 ACP393232:ACR393249 AML393232:AMN393249 AWH393232:AWJ393249 BGD393232:BGF393249 BPZ393232:BQB393249 BZV393232:BZX393249 CJR393232:CJT393249 CTN393232:CTP393249 DDJ393232:DDL393249 DNF393232:DNH393249 DXB393232:DXD393249 EGX393232:EGZ393249 EQT393232:EQV393249 FAP393232:FAR393249 FKL393232:FKN393249 FUH393232:FUJ393249 GED393232:GEF393249 GNZ393232:GOB393249 GXV393232:GXX393249 HHR393232:HHT393249 HRN393232:HRP393249 IBJ393232:IBL393249 ILF393232:ILH393249 IVB393232:IVD393249 JEX393232:JEZ393249 JOT393232:JOV393249 JYP393232:JYR393249 KIL393232:KIN393249 KSH393232:KSJ393249 LCD393232:LCF393249 LLZ393232:LMB393249 LVV393232:LVX393249 MFR393232:MFT393249 MPN393232:MPP393249 MZJ393232:MZL393249 NJF393232:NJH393249 NTB393232:NTD393249 OCX393232:OCZ393249 OMT393232:OMV393249 OWP393232:OWR393249 PGL393232:PGN393249 PQH393232:PQJ393249 QAD393232:QAF393249 QJZ393232:QKB393249 QTV393232:QTX393249 RDR393232:RDT393249 RNN393232:RNP393249 RXJ393232:RXL393249 SHF393232:SHH393249 SRB393232:SRD393249 TAX393232:TAZ393249 TKT393232:TKV393249 TUP393232:TUR393249 UEL393232:UEN393249 UOH393232:UOJ393249 UYD393232:UYF393249 VHZ393232:VIB393249 VRV393232:VRX393249 WBR393232:WBT393249 WLN393232:WLP393249 WVJ393232:WVL393249 B458768:D458785 IX458768:IZ458785 ST458768:SV458785 ACP458768:ACR458785 AML458768:AMN458785 AWH458768:AWJ458785 BGD458768:BGF458785 BPZ458768:BQB458785 BZV458768:BZX458785 CJR458768:CJT458785 CTN458768:CTP458785 DDJ458768:DDL458785 DNF458768:DNH458785 DXB458768:DXD458785 EGX458768:EGZ458785 EQT458768:EQV458785 FAP458768:FAR458785 FKL458768:FKN458785 FUH458768:FUJ458785 GED458768:GEF458785 GNZ458768:GOB458785 GXV458768:GXX458785 HHR458768:HHT458785 HRN458768:HRP458785 IBJ458768:IBL458785 ILF458768:ILH458785 IVB458768:IVD458785 JEX458768:JEZ458785 JOT458768:JOV458785 JYP458768:JYR458785 KIL458768:KIN458785 KSH458768:KSJ458785 LCD458768:LCF458785 LLZ458768:LMB458785 LVV458768:LVX458785 MFR458768:MFT458785 MPN458768:MPP458785 MZJ458768:MZL458785 NJF458768:NJH458785 NTB458768:NTD458785 OCX458768:OCZ458785 OMT458768:OMV458785 OWP458768:OWR458785 PGL458768:PGN458785 PQH458768:PQJ458785 QAD458768:QAF458785 QJZ458768:QKB458785 QTV458768:QTX458785 RDR458768:RDT458785 RNN458768:RNP458785 RXJ458768:RXL458785 SHF458768:SHH458785 SRB458768:SRD458785 TAX458768:TAZ458785 TKT458768:TKV458785 TUP458768:TUR458785 UEL458768:UEN458785 UOH458768:UOJ458785 UYD458768:UYF458785 VHZ458768:VIB458785 VRV458768:VRX458785 WBR458768:WBT458785 WLN458768:WLP458785 WVJ458768:WVL458785 B524304:D524321 IX524304:IZ524321 ST524304:SV524321 ACP524304:ACR524321 AML524304:AMN524321 AWH524304:AWJ524321 BGD524304:BGF524321 BPZ524304:BQB524321 BZV524304:BZX524321 CJR524304:CJT524321 CTN524304:CTP524321 DDJ524304:DDL524321 DNF524304:DNH524321 DXB524304:DXD524321 EGX524304:EGZ524321 EQT524304:EQV524321 FAP524304:FAR524321 FKL524304:FKN524321 FUH524304:FUJ524321 GED524304:GEF524321 GNZ524304:GOB524321 GXV524304:GXX524321 HHR524304:HHT524321 HRN524304:HRP524321 IBJ524304:IBL524321 ILF524304:ILH524321 IVB524304:IVD524321 JEX524304:JEZ524321 JOT524304:JOV524321 JYP524304:JYR524321 KIL524304:KIN524321 KSH524304:KSJ524321 LCD524304:LCF524321 LLZ524304:LMB524321 LVV524304:LVX524321 MFR524304:MFT524321 MPN524304:MPP524321 MZJ524304:MZL524321 NJF524304:NJH524321 NTB524304:NTD524321 OCX524304:OCZ524321 OMT524304:OMV524321 OWP524304:OWR524321 PGL524304:PGN524321 PQH524304:PQJ524321 QAD524304:QAF524321 QJZ524304:QKB524321 QTV524304:QTX524321 RDR524304:RDT524321 RNN524304:RNP524321 RXJ524304:RXL524321 SHF524304:SHH524321 SRB524304:SRD524321 TAX524304:TAZ524321 TKT524304:TKV524321 TUP524304:TUR524321 UEL524304:UEN524321 UOH524304:UOJ524321 UYD524304:UYF524321 VHZ524304:VIB524321 VRV524304:VRX524321 WBR524304:WBT524321 WLN524304:WLP524321 WVJ524304:WVL524321 B589840:D589857 IX589840:IZ589857 ST589840:SV589857 ACP589840:ACR589857 AML589840:AMN589857 AWH589840:AWJ589857 BGD589840:BGF589857 BPZ589840:BQB589857 BZV589840:BZX589857 CJR589840:CJT589857 CTN589840:CTP589857 DDJ589840:DDL589857 DNF589840:DNH589857 DXB589840:DXD589857 EGX589840:EGZ589857 EQT589840:EQV589857 FAP589840:FAR589857 FKL589840:FKN589857 FUH589840:FUJ589857 GED589840:GEF589857 GNZ589840:GOB589857 GXV589840:GXX589857 HHR589840:HHT589857 HRN589840:HRP589857 IBJ589840:IBL589857 ILF589840:ILH589857 IVB589840:IVD589857 JEX589840:JEZ589857 JOT589840:JOV589857 JYP589840:JYR589857 KIL589840:KIN589857 KSH589840:KSJ589857 LCD589840:LCF589857 LLZ589840:LMB589857 LVV589840:LVX589857 MFR589840:MFT589857 MPN589840:MPP589857 MZJ589840:MZL589857 NJF589840:NJH589857 NTB589840:NTD589857 OCX589840:OCZ589857 OMT589840:OMV589857 OWP589840:OWR589857 PGL589840:PGN589857 PQH589840:PQJ589857 QAD589840:QAF589857 QJZ589840:QKB589857 QTV589840:QTX589857 RDR589840:RDT589857 RNN589840:RNP589857 RXJ589840:RXL589857 SHF589840:SHH589857 SRB589840:SRD589857 TAX589840:TAZ589857 TKT589840:TKV589857 TUP589840:TUR589857 UEL589840:UEN589857 UOH589840:UOJ589857 UYD589840:UYF589857 VHZ589840:VIB589857 VRV589840:VRX589857 WBR589840:WBT589857 WLN589840:WLP589857 WVJ589840:WVL589857 B655376:D655393 IX655376:IZ655393 ST655376:SV655393 ACP655376:ACR655393 AML655376:AMN655393 AWH655376:AWJ655393 BGD655376:BGF655393 BPZ655376:BQB655393 BZV655376:BZX655393 CJR655376:CJT655393 CTN655376:CTP655393 DDJ655376:DDL655393 DNF655376:DNH655393 DXB655376:DXD655393 EGX655376:EGZ655393 EQT655376:EQV655393 FAP655376:FAR655393 FKL655376:FKN655393 FUH655376:FUJ655393 GED655376:GEF655393 GNZ655376:GOB655393 GXV655376:GXX655393 HHR655376:HHT655393 HRN655376:HRP655393 IBJ655376:IBL655393 ILF655376:ILH655393 IVB655376:IVD655393 JEX655376:JEZ655393 JOT655376:JOV655393 JYP655376:JYR655393 KIL655376:KIN655393 KSH655376:KSJ655393 LCD655376:LCF655393 LLZ655376:LMB655393 LVV655376:LVX655393 MFR655376:MFT655393 MPN655376:MPP655393 MZJ655376:MZL655393 NJF655376:NJH655393 NTB655376:NTD655393 OCX655376:OCZ655393 OMT655376:OMV655393 OWP655376:OWR655393 PGL655376:PGN655393 PQH655376:PQJ655393 QAD655376:QAF655393 QJZ655376:QKB655393 QTV655376:QTX655393 RDR655376:RDT655393 RNN655376:RNP655393 RXJ655376:RXL655393 SHF655376:SHH655393 SRB655376:SRD655393 TAX655376:TAZ655393 TKT655376:TKV655393 TUP655376:TUR655393 UEL655376:UEN655393 UOH655376:UOJ655393 UYD655376:UYF655393 VHZ655376:VIB655393 VRV655376:VRX655393 WBR655376:WBT655393 WLN655376:WLP655393 WVJ655376:WVL655393 B720912:D720929 IX720912:IZ720929 ST720912:SV720929 ACP720912:ACR720929 AML720912:AMN720929 AWH720912:AWJ720929 BGD720912:BGF720929 BPZ720912:BQB720929 BZV720912:BZX720929 CJR720912:CJT720929 CTN720912:CTP720929 DDJ720912:DDL720929 DNF720912:DNH720929 DXB720912:DXD720929 EGX720912:EGZ720929 EQT720912:EQV720929 FAP720912:FAR720929 FKL720912:FKN720929 FUH720912:FUJ720929 GED720912:GEF720929 GNZ720912:GOB720929 GXV720912:GXX720929 HHR720912:HHT720929 HRN720912:HRP720929 IBJ720912:IBL720929 ILF720912:ILH720929 IVB720912:IVD720929 JEX720912:JEZ720929 JOT720912:JOV720929 JYP720912:JYR720929 KIL720912:KIN720929 KSH720912:KSJ720929 LCD720912:LCF720929 LLZ720912:LMB720929 LVV720912:LVX720929 MFR720912:MFT720929 MPN720912:MPP720929 MZJ720912:MZL720929 NJF720912:NJH720929 NTB720912:NTD720929 OCX720912:OCZ720929 OMT720912:OMV720929 OWP720912:OWR720929 PGL720912:PGN720929 PQH720912:PQJ720929 QAD720912:QAF720929 QJZ720912:QKB720929 QTV720912:QTX720929 RDR720912:RDT720929 RNN720912:RNP720929 RXJ720912:RXL720929 SHF720912:SHH720929 SRB720912:SRD720929 TAX720912:TAZ720929 TKT720912:TKV720929 TUP720912:TUR720929 UEL720912:UEN720929 UOH720912:UOJ720929 UYD720912:UYF720929 VHZ720912:VIB720929 VRV720912:VRX720929 WBR720912:WBT720929 WLN720912:WLP720929 WVJ720912:WVL720929 B786448:D786465 IX786448:IZ786465 ST786448:SV786465 ACP786448:ACR786465 AML786448:AMN786465 AWH786448:AWJ786465 BGD786448:BGF786465 BPZ786448:BQB786465 BZV786448:BZX786465 CJR786448:CJT786465 CTN786448:CTP786465 DDJ786448:DDL786465 DNF786448:DNH786465 DXB786448:DXD786465 EGX786448:EGZ786465 EQT786448:EQV786465 FAP786448:FAR786465 FKL786448:FKN786465 FUH786448:FUJ786465 GED786448:GEF786465 GNZ786448:GOB786465 GXV786448:GXX786465 HHR786448:HHT786465 HRN786448:HRP786465 IBJ786448:IBL786465 ILF786448:ILH786465 IVB786448:IVD786465 JEX786448:JEZ786465 JOT786448:JOV786465 JYP786448:JYR786465 KIL786448:KIN786465 KSH786448:KSJ786465 LCD786448:LCF786465 LLZ786448:LMB786465 LVV786448:LVX786465 MFR786448:MFT786465 MPN786448:MPP786465 MZJ786448:MZL786465 NJF786448:NJH786465 NTB786448:NTD786465 OCX786448:OCZ786465 OMT786448:OMV786465 OWP786448:OWR786465 PGL786448:PGN786465 PQH786448:PQJ786465 QAD786448:QAF786465 QJZ786448:QKB786465 QTV786448:QTX786465 RDR786448:RDT786465 RNN786448:RNP786465 RXJ786448:RXL786465 SHF786448:SHH786465 SRB786448:SRD786465 TAX786448:TAZ786465 TKT786448:TKV786465 TUP786448:TUR786465 UEL786448:UEN786465 UOH786448:UOJ786465 UYD786448:UYF786465 VHZ786448:VIB786465 VRV786448:VRX786465 WBR786448:WBT786465 WLN786448:WLP786465 WVJ786448:WVL786465 B851984:D852001 IX851984:IZ852001 ST851984:SV852001 ACP851984:ACR852001 AML851984:AMN852001 AWH851984:AWJ852001 BGD851984:BGF852001 BPZ851984:BQB852001 BZV851984:BZX852001 CJR851984:CJT852001 CTN851984:CTP852001 DDJ851984:DDL852001 DNF851984:DNH852001 DXB851984:DXD852001 EGX851984:EGZ852001 EQT851984:EQV852001 FAP851984:FAR852001 FKL851984:FKN852001 FUH851984:FUJ852001 GED851984:GEF852001 GNZ851984:GOB852001 GXV851984:GXX852001 HHR851984:HHT852001 HRN851984:HRP852001 IBJ851984:IBL852001 ILF851984:ILH852001 IVB851984:IVD852001 JEX851984:JEZ852001 JOT851984:JOV852001 JYP851984:JYR852001 KIL851984:KIN852001 KSH851984:KSJ852001 LCD851984:LCF852001 LLZ851984:LMB852001 LVV851984:LVX852001 MFR851984:MFT852001 MPN851984:MPP852001 MZJ851984:MZL852001 NJF851984:NJH852001 NTB851984:NTD852001 OCX851984:OCZ852001 OMT851984:OMV852001 OWP851984:OWR852001 PGL851984:PGN852001 PQH851984:PQJ852001 QAD851984:QAF852001 QJZ851984:QKB852001 QTV851984:QTX852001 RDR851984:RDT852001 RNN851984:RNP852001 RXJ851984:RXL852001 SHF851984:SHH852001 SRB851984:SRD852001 TAX851984:TAZ852001 TKT851984:TKV852001 TUP851984:TUR852001 UEL851984:UEN852001 UOH851984:UOJ852001 UYD851984:UYF852001 VHZ851984:VIB852001 VRV851984:VRX852001 WBR851984:WBT852001 WLN851984:WLP852001 WVJ851984:WVL852001 B917520:D917537 IX917520:IZ917537 ST917520:SV917537 ACP917520:ACR917537 AML917520:AMN917537 AWH917520:AWJ917537 BGD917520:BGF917537 BPZ917520:BQB917537 BZV917520:BZX917537 CJR917520:CJT917537 CTN917520:CTP917537 DDJ917520:DDL917537 DNF917520:DNH917537 DXB917520:DXD917537 EGX917520:EGZ917537 EQT917520:EQV917537 FAP917520:FAR917537 FKL917520:FKN917537 FUH917520:FUJ917537 GED917520:GEF917537 GNZ917520:GOB917537 GXV917520:GXX917537 HHR917520:HHT917537 HRN917520:HRP917537 IBJ917520:IBL917537 ILF917520:ILH917537 IVB917520:IVD917537 JEX917520:JEZ917537 JOT917520:JOV917537 JYP917520:JYR917537 KIL917520:KIN917537 KSH917520:KSJ917537 LCD917520:LCF917537 LLZ917520:LMB917537 LVV917520:LVX917537 MFR917520:MFT917537 MPN917520:MPP917537 MZJ917520:MZL917537 NJF917520:NJH917537 NTB917520:NTD917537 OCX917520:OCZ917537 OMT917520:OMV917537 OWP917520:OWR917537 PGL917520:PGN917537 PQH917520:PQJ917537 QAD917520:QAF917537 QJZ917520:QKB917537 QTV917520:QTX917537 RDR917520:RDT917537 RNN917520:RNP917537 RXJ917520:RXL917537 SHF917520:SHH917537 SRB917520:SRD917537 TAX917520:TAZ917537 TKT917520:TKV917537 TUP917520:TUR917537 UEL917520:UEN917537 UOH917520:UOJ917537 UYD917520:UYF917537 VHZ917520:VIB917537 VRV917520:VRX917537 WBR917520:WBT917537 WLN917520:WLP917537 WVJ917520:WVL917537 B983056:D983073 IX983056:IZ983073 ST983056:SV983073 ACP983056:ACR983073 AML983056:AMN983073 AWH983056:AWJ983073 BGD983056:BGF983073 BPZ983056:BQB983073 BZV983056:BZX983073 CJR983056:CJT983073 CTN983056:CTP983073 DDJ983056:DDL983073 DNF983056:DNH983073 DXB983056:DXD983073 EGX983056:EGZ983073 EQT983056:EQV983073 FAP983056:FAR983073 FKL983056:FKN983073 FUH983056:FUJ983073 GED983056:GEF983073 GNZ983056:GOB983073 GXV983056:GXX983073 HHR983056:HHT983073 HRN983056:HRP983073 IBJ983056:IBL983073 ILF983056:ILH983073 IVB983056:IVD983073 JEX983056:JEZ983073 JOT983056:JOV983073 JYP983056:JYR983073 KIL983056:KIN983073 KSH983056:KSJ983073 LCD983056:LCF983073 LLZ983056:LMB983073 LVV983056:LVX983073 MFR983056:MFT983073 MPN983056:MPP983073 MZJ983056:MZL983073 NJF983056:NJH983073 NTB983056:NTD983073 OCX983056:OCZ983073 OMT983056:OMV983073 OWP983056:OWR983073 PGL983056:PGN983073 PQH983056:PQJ983073 QAD983056:QAF983073 QJZ983056:QKB983073 QTV983056:QTX983073 RDR983056:RDT983073 RNN983056:RNP983073 RXJ983056:RXL983073 SHF983056:SHH983073 SRB983056:SRD983073 TAX983056:TAZ983073 TKT983056:TKV983073 TUP983056:TUR983073 UEL983056:UEN983073 UOH983056:UOJ983073 UYD983056:UYF983073 VHZ983056:VIB983073 VRV983056:VRX983073 WBR983056:WBT983073 WLN983056:WLP983073 WVJ983056:WVL983073 B48:D59 IX48:IZ59 ST48:SV59 ACP48:ACR59 AML48:AMN59 AWH48:AWJ59 BGD48:BGF59 BPZ48:BQB59 BZV48:BZX59 CJR48:CJT59 CTN48:CTP59 DDJ48:DDL59 DNF48:DNH59 DXB48:DXD59 EGX48:EGZ59 EQT48:EQV59 FAP48:FAR59 FKL48:FKN59 FUH48:FUJ59 GED48:GEF59 GNZ48:GOB59 GXV48:GXX59 HHR48:HHT59 HRN48:HRP59 IBJ48:IBL59 ILF48:ILH59 IVB48:IVD59 JEX48:JEZ59 JOT48:JOV59 JYP48:JYR59 KIL48:KIN59 KSH48:KSJ59 LCD48:LCF59 LLZ48:LMB59 LVV48:LVX59 MFR48:MFT59 MPN48:MPP59 MZJ48:MZL59 NJF48:NJH59 NTB48:NTD59 OCX48:OCZ59 OMT48:OMV59 OWP48:OWR59 PGL48:PGN59 PQH48:PQJ59 QAD48:QAF59 QJZ48:QKB59 QTV48:QTX59 RDR48:RDT59 RNN48:RNP59 RXJ48:RXL59 SHF48:SHH59 SRB48:SRD59 TAX48:TAZ59 TKT48:TKV59 TUP48:TUR59 UEL48:UEN59 UOH48:UOJ59 UYD48:UYF59 VHZ48:VIB59 VRV48:VRX59 WBR48:WBT59 WLN48:WLP59 WVJ48:WVL59 B65592:D65603 IX65592:IZ65603 ST65592:SV65603 ACP65592:ACR65603 AML65592:AMN65603 AWH65592:AWJ65603 BGD65592:BGF65603 BPZ65592:BQB65603 BZV65592:BZX65603 CJR65592:CJT65603 CTN65592:CTP65603 DDJ65592:DDL65603 DNF65592:DNH65603 DXB65592:DXD65603 EGX65592:EGZ65603 EQT65592:EQV65603 FAP65592:FAR65603 FKL65592:FKN65603 FUH65592:FUJ65603 GED65592:GEF65603 GNZ65592:GOB65603 GXV65592:GXX65603 HHR65592:HHT65603 HRN65592:HRP65603 IBJ65592:IBL65603 ILF65592:ILH65603 IVB65592:IVD65603 JEX65592:JEZ65603 JOT65592:JOV65603 JYP65592:JYR65603 KIL65592:KIN65603 KSH65592:KSJ65603 LCD65592:LCF65603 LLZ65592:LMB65603 LVV65592:LVX65603 MFR65592:MFT65603 MPN65592:MPP65603 MZJ65592:MZL65603 NJF65592:NJH65603 NTB65592:NTD65603 OCX65592:OCZ65603 OMT65592:OMV65603 OWP65592:OWR65603 PGL65592:PGN65603 PQH65592:PQJ65603 QAD65592:QAF65603 QJZ65592:QKB65603 QTV65592:QTX65603 RDR65592:RDT65603 RNN65592:RNP65603 RXJ65592:RXL65603 SHF65592:SHH65603 SRB65592:SRD65603 TAX65592:TAZ65603 TKT65592:TKV65603 TUP65592:TUR65603 UEL65592:UEN65603 UOH65592:UOJ65603 UYD65592:UYF65603 VHZ65592:VIB65603 VRV65592:VRX65603 WBR65592:WBT65603 WLN65592:WLP65603 WVJ65592:WVL65603 B131128:D131139 IX131128:IZ131139 ST131128:SV131139 ACP131128:ACR131139 AML131128:AMN131139 AWH131128:AWJ131139 BGD131128:BGF131139 BPZ131128:BQB131139 BZV131128:BZX131139 CJR131128:CJT131139 CTN131128:CTP131139 DDJ131128:DDL131139 DNF131128:DNH131139 DXB131128:DXD131139 EGX131128:EGZ131139 EQT131128:EQV131139 FAP131128:FAR131139 FKL131128:FKN131139 FUH131128:FUJ131139 GED131128:GEF131139 GNZ131128:GOB131139 GXV131128:GXX131139 HHR131128:HHT131139 HRN131128:HRP131139 IBJ131128:IBL131139 ILF131128:ILH131139 IVB131128:IVD131139 JEX131128:JEZ131139 JOT131128:JOV131139 JYP131128:JYR131139 KIL131128:KIN131139 KSH131128:KSJ131139 LCD131128:LCF131139 LLZ131128:LMB131139 LVV131128:LVX131139 MFR131128:MFT131139 MPN131128:MPP131139 MZJ131128:MZL131139 NJF131128:NJH131139 NTB131128:NTD131139 OCX131128:OCZ131139 OMT131128:OMV131139 OWP131128:OWR131139 PGL131128:PGN131139 PQH131128:PQJ131139 QAD131128:QAF131139 QJZ131128:QKB131139 QTV131128:QTX131139 RDR131128:RDT131139 RNN131128:RNP131139 RXJ131128:RXL131139 SHF131128:SHH131139 SRB131128:SRD131139 TAX131128:TAZ131139 TKT131128:TKV131139 TUP131128:TUR131139 UEL131128:UEN131139 UOH131128:UOJ131139 UYD131128:UYF131139 VHZ131128:VIB131139 VRV131128:VRX131139 WBR131128:WBT131139 WLN131128:WLP131139 WVJ131128:WVL131139 B196664:D196675 IX196664:IZ196675 ST196664:SV196675 ACP196664:ACR196675 AML196664:AMN196675 AWH196664:AWJ196675 BGD196664:BGF196675 BPZ196664:BQB196675 BZV196664:BZX196675 CJR196664:CJT196675 CTN196664:CTP196675 DDJ196664:DDL196675 DNF196664:DNH196675 DXB196664:DXD196675 EGX196664:EGZ196675 EQT196664:EQV196675 FAP196664:FAR196675 FKL196664:FKN196675 FUH196664:FUJ196675 GED196664:GEF196675 GNZ196664:GOB196675 GXV196664:GXX196675 HHR196664:HHT196675 HRN196664:HRP196675 IBJ196664:IBL196675 ILF196664:ILH196675 IVB196664:IVD196675 JEX196664:JEZ196675 JOT196664:JOV196675 JYP196664:JYR196675 KIL196664:KIN196675 KSH196664:KSJ196675 LCD196664:LCF196675 LLZ196664:LMB196675 LVV196664:LVX196675 MFR196664:MFT196675 MPN196664:MPP196675 MZJ196664:MZL196675 NJF196664:NJH196675 NTB196664:NTD196675 OCX196664:OCZ196675 OMT196664:OMV196675 OWP196664:OWR196675 PGL196664:PGN196675 PQH196664:PQJ196675 QAD196664:QAF196675 QJZ196664:QKB196675 QTV196664:QTX196675 RDR196664:RDT196675 RNN196664:RNP196675 RXJ196664:RXL196675 SHF196664:SHH196675 SRB196664:SRD196675 TAX196664:TAZ196675 TKT196664:TKV196675 TUP196664:TUR196675 UEL196664:UEN196675 UOH196664:UOJ196675 UYD196664:UYF196675 VHZ196664:VIB196675 VRV196664:VRX196675 WBR196664:WBT196675 WLN196664:WLP196675 WVJ196664:WVL196675 B262200:D262211 IX262200:IZ262211 ST262200:SV262211 ACP262200:ACR262211 AML262200:AMN262211 AWH262200:AWJ262211 BGD262200:BGF262211 BPZ262200:BQB262211 BZV262200:BZX262211 CJR262200:CJT262211 CTN262200:CTP262211 DDJ262200:DDL262211 DNF262200:DNH262211 DXB262200:DXD262211 EGX262200:EGZ262211 EQT262200:EQV262211 FAP262200:FAR262211 FKL262200:FKN262211 FUH262200:FUJ262211 GED262200:GEF262211 GNZ262200:GOB262211 GXV262200:GXX262211 HHR262200:HHT262211 HRN262200:HRP262211 IBJ262200:IBL262211 ILF262200:ILH262211 IVB262200:IVD262211 JEX262200:JEZ262211 JOT262200:JOV262211 JYP262200:JYR262211 KIL262200:KIN262211 KSH262200:KSJ262211 LCD262200:LCF262211 LLZ262200:LMB262211 LVV262200:LVX262211 MFR262200:MFT262211 MPN262200:MPP262211 MZJ262200:MZL262211 NJF262200:NJH262211 NTB262200:NTD262211 OCX262200:OCZ262211 OMT262200:OMV262211 OWP262200:OWR262211 PGL262200:PGN262211 PQH262200:PQJ262211 QAD262200:QAF262211 QJZ262200:QKB262211 QTV262200:QTX262211 RDR262200:RDT262211 RNN262200:RNP262211 RXJ262200:RXL262211 SHF262200:SHH262211 SRB262200:SRD262211 TAX262200:TAZ262211 TKT262200:TKV262211 TUP262200:TUR262211 UEL262200:UEN262211 UOH262200:UOJ262211 UYD262200:UYF262211 VHZ262200:VIB262211 VRV262200:VRX262211 WBR262200:WBT262211 WLN262200:WLP262211 WVJ262200:WVL262211 B327736:D327747 IX327736:IZ327747 ST327736:SV327747 ACP327736:ACR327747 AML327736:AMN327747 AWH327736:AWJ327747 BGD327736:BGF327747 BPZ327736:BQB327747 BZV327736:BZX327747 CJR327736:CJT327747 CTN327736:CTP327747 DDJ327736:DDL327747 DNF327736:DNH327747 DXB327736:DXD327747 EGX327736:EGZ327747 EQT327736:EQV327747 FAP327736:FAR327747 FKL327736:FKN327747 FUH327736:FUJ327747 GED327736:GEF327747 GNZ327736:GOB327747 GXV327736:GXX327747 HHR327736:HHT327747 HRN327736:HRP327747 IBJ327736:IBL327747 ILF327736:ILH327747 IVB327736:IVD327747 JEX327736:JEZ327747 JOT327736:JOV327747 JYP327736:JYR327747 KIL327736:KIN327747 KSH327736:KSJ327747 LCD327736:LCF327747 LLZ327736:LMB327747 LVV327736:LVX327747 MFR327736:MFT327747 MPN327736:MPP327747 MZJ327736:MZL327747 NJF327736:NJH327747 NTB327736:NTD327747 OCX327736:OCZ327747 OMT327736:OMV327747 OWP327736:OWR327747 PGL327736:PGN327747 PQH327736:PQJ327747 QAD327736:QAF327747 QJZ327736:QKB327747 QTV327736:QTX327747 RDR327736:RDT327747 RNN327736:RNP327747 RXJ327736:RXL327747 SHF327736:SHH327747 SRB327736:SRD327747 TAX327736:TAZ327747 TKT327736:TKV327747 TUP327736:TUR327747 UEL327736:UEN327747 UOH327736:UOJ327747 UYD327736:UYF327747 VHZ327736:VIB327747 VRV327736:VRX327747 WBR327736:WBT327747 WLN327736:WLP327747 WVJ327736:WVL327747 B393272:D393283 IX393272:IZ393283 ST393272:SV393283 ACP393272:ACR393283 AML393272:AMN393283 AWH393272:AWJ393283 BGD393272:BGF393283 BPZ393272:BQB393283 BZV393272:BZX393283 CJR393272:CJT393283 CTN393272:CTP393283 DDJ393272:DDL393283 DNF393272:DNH393283 DXB393272:DXD393283 EGX393272:EGZ393283 EQT393272:EQV393283 FAP393272:FAR393283 FKL393272:FKN393283 FUH393272:FUJ393283 GED393272:GEF393283 GNZ393272:GOB393283 GXV393272:GXX393283 HHR393272:HHT393283 HRN393272:HRP393283 IBJ393272:IBL393283 ILF393272:ILH393283 IVB393272:IVD393283 JEX393272:JEZ393283 JOT393272:JOV393283 JYP393272:JYR393283 KIL393272:KIN393283 KSH393272:KSJ393283 LCD393272:LCF393283 LLZ393272:LMB393283 LVV393272:LVX393283 MFR393272:MFT393283 MPN393272:MPP393283 MZJ393272:MZL393283 NJF393272:NJH393283 NTB393272:NTD393283 OCX393272:OCZ393283 OMT393272:OMV393283 OWP393272:OWR393283 PGL393272:PGN393283 PQH393272:PQJ393283 QAD393272:QAF393283 QJZ393272:QKB393283 QTV393272:QTX393283 RDR393272:RDT393283 RNN393272:RNP393283 RXJ393272:RXL393283 SHF393272:SHH393283 SRB393272:SRD393283 TAX393272:TAZ393283 TKT393272:TKV393283 TUP393272:TUR393283 UEL393272:UEN393283 UOH393272:UOJ393283 UYD393272:UYF393283 VHZ393272:VIB393283 VRV393272:VRX393283 WBR393272:WBT393283 WLN393272:WLP393283 WVJ393272:WVL393283 B458808:D458819 IX458808:IZ458819 ST458808:SV458819 ACP458808:ACR458819 AML458808:AMN458819 AWH458808:AWJ458819 BGD458808:BGF458819 BPZ458808:BQB458819 BZV458808:BZX458819 CJR458808:CJT458819 CTN458808:CTP458819 DDJ458808:DDL458819 DNF458808:DNH458819 DXB458808:DXD458819 EGX458808:EGZ458819 EQT458808:EQV458819 FAP458808:FAR458819 FKL458808:FKN458819 FUH458808:FUJ458819 GED458808:GEF458819 GNZ458808:GOB458819 GXV458808:GXX458819 HHR458808:HHT458819 HRN458808:HRP458819 IBJ458808:IBL458819 ILF458808:ILH458819 IVB458808:IVD458819 JEX458808:JEZ458819 JOT458808:JOV458819 JYP458808:JYR458819 KIL458808:KIN458819 KSH458808:KSJ458819 LCD458808:LCF458819 LLZ458808:LMB458819 LVV458808:LVX458819 MFR458808:MFT458819 MPN458808:MPP458819 MZJ458808:MZL458819 NJF458808:NJH458819 NTB458808:NTD458819 OCX458808:OCZ458819 OMT458808:OMV458819 OWP458808:OWR458819 PGL458808:PGN458819 PQH458808:PQJ458819 QAD458808:QAF458819 QJZ458808:QKB458819 QTV458808:QTX458819 RDR458808:RDT458819 RNN458808:RNP458819 RXJ458808:RXL458819 SHF458808:SHH458819 SRB458808:SRD458819 TAX458808:TAZ458819 TKT458808:TKV458819 TUP458808:TUR458819 UEL458808:UEN458819 UOH458808:UOJ458819 UYD458808:UYF458819 VHZ458808:VIB458819 VRV458808:VRX458819 WBR458808:WBT458819 WLN458808:WLP458819 WVJ458808:WVL458819 B524344:D524355 IX524344:IZ524355 ST524344:SV524355 ACP524344:ACR524355 AML524344:AMN524355 AWH524344:AWJ524355 BGD524344:BGF524355 BPZ524344:BQB524355 BZV524344:BZX524355 CJR524344:CJT524355 CTN524344:CTP524355 DDJ524344:DDL524355 DNF524344:DNH524355 DXB524344:DXD524355 EGX524344:EGZ524355 EQT524344:EQV524355 FAP524344:FAR524355 FKL524344:FKN524355 FUH524344:FUJ524355 GED524344:GEF524355 GNZ524344:GOB524355 GXV524344:GXX524355 HHR524344:HHT524355 HRN524344:HRP524355 IBJ524344:IBL524355 ILF524344:ILH524355 IVB524344:IVD524355 JEX524344:JEZ524355 JOT524344:JOV524355 JYP524344:JYR524355 KIL524344:KIN524355 KSH524344:KSJ524355 LCD524344:LCF524355 LLZ524344:LMB524355 LVV524344:LVX524355 MFR524344:MFT524355 MPN524344:MPP524355 MZJ524344:MZL524355 NJF524344:NJH524355 NTB524344:NTD524355 OCX524344:OCZ524355 OMT524344:OMV524355 OWP524344:OWR524355 PGL524344:PGN524355 PQH524344:PQJ524355 QAD524344:QAF524355 QJZ524344:QKB524355 QTV524344:QTX524355 RDR524344:RDT524355 RNN524344:RNP524355 RXJ524344:RXL524355 SHF524344:SHH524355 SRB524344:SRD524355 TAX524344:TAZ524355 TKT524344:TKV524355 TUP524344:TUR524355 UEL524344:UEN524355 UOH524344:UOJ524355 UYD524344:UYF524355 VHZ524344:VIB524355 VRV524344:VRX524355 WBR524344:WBT524355 WLN524344:WLP524355 WVJ524344:WVL524355 B589880:D589891 IX589880:IZ589891 ST589880:SV589891 ACP589880:ACR589891 AML589880:AMN589891 AWH589880:AWJ589891 BGD589880:BGF589891 BPZ589880:BQB589891 BZV589880:BZX589891 CJR589880:CJT589891 CTN589880:CTP589891 DDJ589880:DDL589891 DNF589880:DNH589891 DXB589880:DXD589891 EGX589880:EGZ589891 EQT589880:EQV589891 FAP589880:FAR589891 FKL589880:FKN589891 FUH589880:FUJ589891 GED589880:GEF589891 GNZ589880:GOB589891 GXV589880:GXX589891 HHR589880:HHT589891 HRN589880:HRP589891 IBJ589880:IBL589891 ILF589880:ILH589891 IVB589880:IVD589891 JEX589880:JEZ589891 JOT589880:JOV589891 JYP589880:JYR589891 KIL589880:KIN589891 KSH589880:KSJ589891 LCD589880:LCF589891 LLZ589880:LMB589891 LVV589880:LVX589891 MFR589880:MFT589891 MPN589880:MPP589891 MZJ589880:MZL589891 NJF589880:NJH589891 NTB589880:NTD589891 OCX589880:OCZ589891 OMT589880:OMV589891 OWP589880:OWR589891 PGL589880:PGN589891 PQH589880:PQJ589891 QAD589880:QAF589891 QJZ589880:QKB589891 QTV589880:QTX589891 RDR589880:RDT589891 RNN589880:RNP589891 RXJ589880:RXL589891 SHF589880:SHH589891 SRB589880:SRD589891 TAX589880:TAZ589891 TKT589880:TKV589891 TUP589880:TUR589891 UEL589880:UEN589891 UOH589880:UOJ589891 UYD589880:UYF589891 VHZ589880:VIB589891 VRV589880:VRX589891 WBR589880:WBT589891 WLN589880:WLP589891 WVJ589880:WVL589891 B655416:D655427 IX655416:IZ655427 ST655416:SV655427 ACP655416:ACR655427 AML655416:AMN655427 AWH655416:AWJ655427 BGD655416:BGF655427 BPZ655416:BQB655427 BZV655416:BZX655427 CJR655416:CJT655427 CTN655416:CTP655427 DDJ655416:DDL655427 DNF655416:DNH655427 DXB655416:DXD655427 EGX655416:EGZ655427 EQT655416:EQV655427 FAP655416:FAR655427 FKL655416:FKN655427 FUH655416:FUJ655427 GED655416:GEF655427 GNZ655416:GOB655427 GXV655416:GXX655427 HHR655416:HHT655427 HRN655416:HRP655427 IBJ655416:IBL655427 ILF655416:ILH655427 IVB655416:IVD655427 JEX655416:JEZ655427 JOT655416:JOV655427 JYP655416:JYR655427 KIL655416:KIN655427 KSH655416:KSJ655427 LCD655416:LCF655427 LLZ655416:LMB655427 LVV655416:LVX655427 MFR655416:MFT655427 MPN655416:MPP655427 MZJ655416:MZL655427 NJF655416:NJH655427 NTB655416:NTD655427 OCX655416:OCZ655427 OMT655416:OMV655427 OWP655416:OWR655427 PGL655416:PGN655427 PQH655416:PQJ655427 QAD655416:QAF655427 QJZ655416:QKB655427 QTV655416:QTX655427 RDR655416:RDT655427 RNN655416:RNP655427 RXJ655416:RXL655427 SHF655416:SHH655427 SRB655416:SRD655427 TAX655416:TAZ655427 TKT655416:TKV655427 TUP655416:TUR655427 UEL655416:UEN655427 UOH655416:UOJ655427 UYD655416:UYF655427 VHZ655416:VIB655427 VRV655416:VRX655427 WBR655416:WBT655427 WLN655416:WLP655427 WVJ655416:WVL655427 B720952:D720963 IX720952:IZ720963 ST720952:SV720963 ACP720952:ACR720963 AML720952:AMN720963 AWH720952:AWJ720963 BGD720952:BGF720963 BPZ720952:BQB720963 BZV720952:BZX720963 CJR720952:CJT720963 CTN720952:CTP720963 DDJ720952:DDL720963 DNF720952:DNH720963 DXB720952:DXD720963 EGX720952:EGZ720963 EQT720952:EQV720963 FAP720952:FAR720963 FKL720952:FKN720963 FUH720952:FUJ720963 GED720952:GEF720963 GNZ720952:GOB720963 GXV720952:GXX720963 HHR720952:HHT720963 HRN720952:HRP720963 IBJ720952:IBL720963 ILF720952:ILH720963 IVB720952:IVD720963 JEX720952:JEZ720963 JOT720952:JOV720963 JYP720952:JYR720963 KIL720952:KIN720963 KSH720952:KSJ720963 LCD720952:LCF720963 LLZ720952:LMB720963 LVV720952:LVX720963 MFR720952:MFT720963 MPN720952:MPP720963 MZJ720952:MZL720963 NJF720952:NJH720963 NTB720952:NTD720963 OCX720952:OCZ720963 OMT720952:OMV720963 OWP720952:OWR720963 PGL720952:PGN720963 PQH720952:PQJ720963 QAD720952:QAF720963 QJZ720952:QKB720963 QTV720952:QTX720963 RDR720952:RDT720963 RNN720952:RNP720963 RXJ720952:RXL720963 SHF720952:SHH720963 SRB720952:SRD720963 TAX720952:TAZ720963 TKT720952:TKV720963 TUP720952:TUR720963 UEL720952:UEN720963 UOH720952:UOJ720963 UYD720952:UYF720963 VHZ720952:VIB720963 VRV720952:VRX720963 WBR720952:WBT720963 WLN720952:WLP720963 WVJ720952:WVL720963 B786488:D786499 IX786488:IZ786499 ST786488:SV786499 ACP786488:ACR786499 AML786488:AMN786499 AWH786488:AWJ786499 BGD786488:BGF786499 BPZ786488:BQB786499 BZV786488:BZX786499 CJR786488:CJT786499 CTN786488:CTP786499 DDJ786488:DDL786499 DNF786488:DNH786499 DXB786488:DXD786499 EGX786488:EGZ786499 EQT786488:EQV786499 FAP786488:FAR786499 FKL786488:FKN786499 FUH786488:FUJ786499 GED786488:GEF786499 GNZ786488:GOB786499 GXV786488:GXX786499 HHR786488:HHT786499 HRN786488:HRP786499 IBJ786488:IBL786499 ILF786488:ILH786499 IVB786488:IVD786499 JEX786488:JEZ786499 JOT786488:JOV786499 JYP786488:JYR786499 KIL786488:KIN786499 KSH786488:KSJ786499 LCD786488:LCF786499 LLZ786488:LMB786499 LVV786488:LVX786499 MFR786488:MFT786499 MPN786488:MPP786499 MZJ786488:MZL786499 NJF786488:NJH786499 NTB786488:NTD786499 OCX786488:OCZ786499 OMT786488:OMV786499 OWP786488:OWR786499 PGL786488:PGN786499 PQH786488:PQJ786499 QAD786488:QAF786499 QJZ786488:QKB786499 QTV786488:QTX786499 RDR786488:RDT786499 RNN786488:RNP786499 RXJ786488:RXL786499 SHF786488:SHH786499 SRB786488:SRD786499 TAX786488:TAZ786499 TKT786488:TKV786499 TUP786488:TUR786499 UEL786488:UEN786499 UOH786488:UOJ786499 UYD786488:UYF786499 VHZ786488:VIB786499 VRV786488:VRX786499 WBR786488:WBT786499 WLN786488:WLP786499 WVJ786488:WVL786499 B852024:D852035 IX852024:IZ852035 ST852024:SV852035 ACP852024:ACR852035 AML852024:AMN852035 AWH852024:AWJ852035 BGD852024:BGF852035 BPZ852024:BQB852035 BZV852024:BZX852035 CJR852024:CJT852035 CTN852024:CTP852035 DDJ852024:DDL852035 DNF852024:DNH852035 DXB852024:DXD852035 EGX852024:EGZ852035 EQT852024:EQV852035 FAP852024:FAR852035 FKL852024:FKN852035 FUH852024:FUJ852035 GED852024:GEF852035 GNZ852024:GOB852035 GXV852024:GXX852035 HHR852024:HHT852035 HRN852024:HRP852035 IBJ852024:IBL852035 ILF852024:ILH852035 IVB852024:IVD852035 JEX852024:JEZ852035 JOT852024:JOV852035 JYP852024:JYR852035 KIL852024:KIN852035 KSH852024:KSJ852035 LCD852024:LCF852035 LLZ852024:LMB852035 LVV852024:LVX852035 MFR852024:MFT852035 MPN852024:MPP852035 MZJ852024:MZL852035 NJF852024:NJH852035 NTB852024:NTD852035 OCX852024:OCZ852035 OMT852024:OMV852035 OWP852024:OWR852035 PGL852024:PGN852035 PQH852024:PQJ852035 QAD852024:QAF852035 QJZ852024:QKB852035 QTV852024:QTX852035 RDR852024:RDT852035 RNN852024:RNP852035 RXJ852024:RXL852035 SHF852024:SHH852035 SRB852024:SRD852035 TAX852024:TAZ852035 TKT852024:TKV852035 TUP852024:TUR852035 UEL852024:UEN852035 UOH852024:UOJ852035 UYD852024:UYF852035 VHZ852024:VIB852035 VRV852024:VRX852035 WBR852024:WBT852035 WLN852024:WLP852035 WVJ852024:WVL852035 B917560:D917571 IX917560:IZ917571 ST917560:SV917571 ACP917560:ACR917571 AML917560:AMN917571 AWH917560:AWJ917571 BGD917560:BGF917571 BPZ917560:BQB917571 BZV917560:BZX917571 CJR917560:CJT917571 CTN917560:CTP917571 DDJ917560:DDL917571 DNF917560:DNH917571 DXB917560:DXD917571 EGX917560:EGZ917571 EQT917560:EQV917571 FAP917560:FAR917571 FKL917560:FKN917571 FUH917560:FUJ917571 GED917560:GEF917571 GNZ917560:GOB917571 GXV917560:GXX917571 HHR917560:HHT917571 HRN917560:HRP917571 IBJ917560:IBL917571 ILF917560:ILH917571 IVB917560:IVD917571 JEX917560:JEZ917571 JOT917560:JOV917571 JYP917560:JYR917571 KIL917560:KIN917571 KSH917560:KSJ917571 LCD917560:LCF917571 LLZ917560:LMB917571 LVV917560:LVX917571 MFR917560:MFT917571 MPN917560:MPP917571 MZJ917560:MZL917571 NJF917560:NJH917571 NTB917560:NTD917571 OCX917560:OCZ917571 OMT917560:OMV917571 OWP917560:OWR917571 PGL917560:PGN917571 PQH917560:PQJ917571 QAD917560:QAF917571 QJZ917560:QKB917571 QTV917560:QTX917571 RDR917560:RDT917571 RNN917560:RNP917571 RXJ917560:RXL917571 SHF917560:SHH917571 SRB917560:SRD917571 TAX917560:TAZ917571 TKT917560:TKV917571 TUP917560:TUR917571 UEL917560:UEN917571 UOH917560:UOJ917571 UYD917560:UYF917571 VHZ917560:VIB917571 VRV917560:VRX917571 WBR917560:WBT917571 WLN917560:WLP917571 WVJ917560:WVL917571 B983096:D983107 IX983096:IZ983107 ST983096:SV983107 ACP983096:ACR983107 AML983096:AMN983107 AWH983096:AWJ983107 BGD983096:BGF983107 BPZ983096:BQB983107 BZV983096:BZX983107 CJR983096:CJT983107 CTN983096:CTP983107 DDJ983096:DDL983107 DNF983096:DNH983107 DXB983096:DXD983107 EGX983096:EGZ983107 EQT983096:EQV983107 FAP983096:FAR983107 FKL983096:FKN983107 FUH983096:FUJ983107 GED983096:GEF983107 GNZ983096:GOB983107 GXV983096:GXX983107 HHR983096:HHT983107 HRN983096:HRP983107 IBJ983096:IBL983107 ILF983096:ILH983107 IVB983096:IVD983107 JEX983096:JEZ983107 JOT983096:JOV983107 JYP983096:JYR983107 KIL983096:KIN983107 KSH983096:KSJ983107 LCD983096:LCF983107 LLZ983096:LMB983107 LVV983096:LVX983107 MFR983096:MFT983107 MPN983096:MPP983107 MZJ983096:MZL983107 NJF983096:NJH983107 NTB983096:NTD983107 OCX983096:OCZ983107 OMT983096:OMV983107 OWP983096:OWR983107 PGL983096:PGN983107 PQH983096:PQJ983107 QAD983096:QAF983107 QJZ983096:QKB983107 QTV983096:QTX983107 RDR983096:RDT983107 RNN983096:RNP983107 RXJ983096:RXL983107 SHF983096:SHH983107 SRB983096:SRD983107 TAX983096:TAZ983107 TKT983096:TKV983107 TUP983096:TUR983107 UEL983096:UEN983107 UOH983096:UOJ983107 UYD983096:UYF983107 VHZ983096:VIB983107 VRV983096:VRX983107 WBR983096:WBT983107 WLN983096:WLP983107 WVJ983096:WVL983107" xr:uid="{F55B9B45-9BE6-4CE1-99AC-59835F79F82B}">
      <formula1>-1.79769313486231E+100</formula1>
      <formula2>1.79769313486231E+100</formula2>
    </dataValidation>
  </dataValidations>
  <pageMargins left="0.7" right="0.7" top="0.75" bottom="0.75" header="0.3" footer="0.3"/>
  <pageSetup scale="51" fitToHeight="0"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08AAA-4E7D-464E-9765-2DE902250FED}">
  <dimension ref="A1:Y82"/>
  <sheetViews>
    <sheetView showGridLines="0" view="pageBreakPreview" zoomScale="110" zoomScaleNormal="110" zoomScaleSheetLayoutView="110" workbookViewId="0">
      <pane xSplit="9" ySplit="9" topLeftCell="J10" activePane="bottomRight" state="frozen"/>
      <selection pane="topRight" activeCell="J1" sqref="J1"/>
      <selection pane="bottomLeft" activeCell="A10" sqref="A10"/>
      <selection pane="bottomRight" activeCell="S42" sqref="S42:U42"/>
    </sheetView>
  </sheetViews>
  <sheetFormatPr baseColWidth="10" defaultRowHeight="15"/>
  <cols>
    <col min="1" max="1" width="2" style="201" customWidth="1"/>
    <col min="2" max="2" width="4.28515625" style="201" customWidth="1"/>
    <col min="3" max="3" width="1.5703125" style="201" customWidth="1"/>
    <col min="4" max="4" width="4.28515625" style="201" customWidth="1"/>
    <col min="5" max="5" width="26.42578125" style="201" customWidth="1"/>
    <col min="6" max="6" width="2.85546875" style="201" customWidth="1"/>
    <col min="7" max="7" width="6.28515625" style="201" customWidth="1"/>
    <col min="8" max="8" width="10.28515625" style="201" customWidth="1"/>
    <col min="9" max="9" width="2.7109375" style="201" customWidth="1"/>
    <col min="10" max="10" width="18.5703125" style="201" customWidth="1"/>
    <col min="11" max="11" width="16.7109375" style="201" customWidth="1"/>
    <col min="12" max="12" width="1" style="201" hidden="1" customWidth="1"/>
    <col min="13" max="13" width="10.5703125" style="201" customWidth="1"/>
    <col min="14" max="14" width="0.5703125" style="201" customWidth="1"/>
    <col min="15" max="15" width="6.7109375" style="201" customWidth="1"/>
    <col min="16" max="16" width="0.85546875" style="201" customWidth="1"/>
    <col min="17" max="17" width="17.7109375" style="201" customWidth="1"/>
    <col min="18" max="18" width="18.140625" style="201" customWidth="1"/>
    <col min="19" max="19" width="3.7109375" style="201" customWidth="1"/>
    <col min="20" max="20" width="1" style="201" customWidth="1"/>
    <col min="21" max="21" width="14.42578125" style="201" customWidth="1"/>
    <col min="22" max="22" width="5" style="201" customWidth="1"/>
    <col min="23" max="23" width="16.140625" style="201" bestFit="1" customWidth="1"/>
    <col min="24" max="24" width="17.140625" style="201" bestFit="1" customWidth="1"/>
    <col min="25" max="16384" width="11.42578125" style="201"/>
  </cols>
  <sheetData>
    <row r="1" spans="1:21" ht="0.95" customHeight="1">
      <c r="A1" s="198"/>
      <c r="B1" s="199"/>
      <c r="C1" s="199"/>
      <c r="D1" s="199"/>
      <c r="E1" s="199"/>
      <c r="F1" s="199"/>
      <c r="G1" s="199"/>
      <c r="H1" s="199"/>
      <c r="I1" s="199"/>
      <c r="J1" s="199"/>
      <c r="K1" s="199"/>
      <c r="L1" s="199"/>
      <c r="M1" s="199"/>
      <c r="N1" s="199"/>
      <c r="O1" s="199"/>
      <c r="P1" s="199"/>
      <c r="Q1" s="199"/>
      <c r="R1" s="199"/>
      <c r="S1" s="199"/>
      <c r="T1" s="199"/>
      <c r="U1" s="200"/>
    </row>
    <row r="2" spans="1:21">
      <c r="A2" s="202"/>
      <c r="B2" s="427"/>
      <c r="C2" s="203"/>
      <c r="D2" s="203"/>
      <c r="E2" s="203"/>
      <c r="F2" s="428" t="s">
        <v>165</v>
      </c>
      <c r="G2" s="428"/>
      <c r="H2" s="428"/>
      <c r="I2" s="428"/>
      <c r="J2" s="428"/>
      <c r="K2" s="428"/>
      <c r="L2" s="428"/>
      <c r="M2" s="428"/>
      <c r="N2" s="428"/>
      <c r="O2" s="428"/>
      <c r="P2" s="428"/>
      <c r="Q2" s="203"/>
      <c r="R2" s="203"/>
      <c r="S2" s="203"/>
      <c r="T2" s="203"/>
      <c r="U2" s="204"/>
    </row>
    <row r="3" spans="1:21" ht="27.75" customHeight="1">
      <c r="A3" s="202"/>
      <c r="B3" s="427"/>
      <c r="C3" s="205"/>
      <c r="D3" s="205"/>
      <c r="E3" s="206"/>
      <c r="F3" s="429" t="s">
        <v>459</v>
      </c>
      <c r="G3" s="429"/>
      <c r="H3" s="429"/>
      <c r="I3" s="429"/>
      <c r="J3" s="429"/>
      <c r="K3" s="429"/>
      <c r="L3" s="429"/>
      <c r="M3" s="429"/>
      <c r="N3" s="429"/>
      <c r="O3" s="429"/>
      <c r="P3" s="429"/>
      <c r="Q3" s="205"/>
      <c r="R3" s="205"/>
      <c r="S3" s="205"/>
      <c r="T3" s="205"/>
      <c r="U3" s="204"/>
    </row>
    <row r="4" spans="1:21" ht="0.75" customHeight="1">
      <c r="A4" s="202"/>
      <c r="B4" s="427"/>
      <c r="C4" s="205"/>
      <c r="D4" s="205"/>
      <c r="E4" s="206"/>
      <c r="F4" s="207"/>
      <c r="G4" s="207"/>
      <c r="H4" s="207"/>
      <c r="I4" s="207"/>
      <c r="J4" s="207"/>
      <c r="K4" s="207"/>
      <c r="L4" s="207"/>
      <c r="M4" s="207"/>
      <c r="N4" s="207"/>
      <c r="O4" s="207"/>
      <c r="P4" s="207"/>
      <c r="Q4" s="205"/>
      <c r="R4" s="205"/>
      <c r="S4" s="205"/>
      <c r="T4" s="205"/>
      <c r="U4" s="204"/>
    </row>
    <row r="5" spans="1:21" ht="3" hidden="1" customHeight="1">
      <c r="A5" s="202"/>
      <c r="B5" s="427"/>
      <c r="C5" s="205"/>
      <c r="D5" s="205"/>
      <c r="E5" s="206"/>
      <c r="F5" s="429" t="s">
        <v>460</v>
      </c>
      <c r="G5" s="430"/>
      <c r="H5" s="430"/>
      <c r="I5" s="430"/>
      <c r="J5" s="430"/>
      <c r="K5" s="430"/>
      <c r="L5" s="430"/>
      <c r="M5" s="430"/>
      <c r="N5" s="430"/>
      <c r="O5" s="430"/>
      <c r="P5" s="430"/>
      <c r="Q5" s="205"/>
      <c r="R5" s="205"/>
      <c r="S5" s="205"/>
      <c r="T5" s="205"/>
      <c r="U5" s="204"/>
    </row>
    <row r="6" spans="1:21" ht="23.25" customHeight="1">
      <c r="A6" s="202"/>
      <c r="B6" s="205"/>
      <c r="C6" s="205"/>
      <c r="D6" s="205"/>
      <c r="E6" s="206"/>
      <c r="F6" s="430"/>
      <c r="G6" s="430"/>
      <c r="H6" s="430"/>
      <c r="I6" s="430"/>
      <c r="J6" s="430"/>
      <c r="K6" s="430"/>
      <c r="L6" s="430"/>
      <c r="M6" s="430"/>
      <c r="N6" s="430"/>
      <c r="O6" s="430"/>
      <c r="P6" s="430"/>
      <c r="Q6" s="205"/>
      <c r="R6" s="205"/>
      <c r="S6" s="205"/>
      <c r="T6" s="205"/>
      <c r="U6" s="204"/>
    </row>
    <row r="7" spans="1:21" ht="21.75" customHeight="1">
      <c r="A7" s="202"/>
      <c r="B7" s="205"/>
      <c r="C7" s="205"/>
      <c r="D7" s="205"/>
      <c r="E7" s="206"/>
      <c r="F7" s="206"/>
      <c r="G7" s="206"/>
      <c r="H7" s="206"/>
      <c r="I7" s="206"/>
      <c r="J7" s="206"/>
      <c r="K7" s="206"/>
      <c r="L7" s="206"/>
      <c r="M7" s="206"/>
      <c r="N7" s="206"/>
      <c r="O7" s="206"/>
      <c r="P7" s="206"/>
      <c r="Q7" s="205"/>
      <c r="R7" s="205"/>
      <c r="S7" s="205"/>
      <c r="T7" s="205"/>
      <c r="U7" s="204"/>
    </row>
    <row r="8" spans="1:21" ht="8.85" customHeight="1">
      <c r="A8" s="431" t="s">
        <v>134</v>
      </c>
      <c r="B8" s="431"/>
      <c r="C8" s="431"/>
      <c r="D8" s="431"/>
      <c r="E8" s="431"/>
      <c r="F8" s="431"/>
      <c r="G8" s="431"/>
      <c r="H8" s="431"/>
      <c r="I8" s="431"/>
      <c r="J8" s="432" t="s">
        <v>399</v>
      </c>
      <c r="K8" s="433"/>
      <c r="L8" s="433"/>
      <c r="M8" s="433"/>
      <c r="N8" s="433"/>
      <c r="O8" s="433"/>
      <c r="P8" s="433"/>
      <c r="Q8" s="433"/>
      <c r="R8" s="434"/>
      <c r="S8" s="416" t="s">
        <v>461</v>
      </c>
      <c r="T8" s="417"/>
      <c r="U8" s="418"/>
    </row>
    <row r="9" spans="1:21" ht="25.5" customHeight="1">
      <c r="A9" s="431"/>
      <c r="B9" s="431"/>
      <c r="C9" s="431"/>
      <c r="D9" s="431"/>
      <c r="E9" s="431"/>
      <c r="F9" s="431"/>
      <c r="G9" s="431"/>
      <c r="H9" s="431"/>
      <c r="I9" s="431"/>
      <c r="J9" s="208" t="s">
        <v>462</v>
      </c>
      <c r="K9" s="209" t="s">
        <v>463</v>
      </c>
      <c r="L9" s="208"/>
      <c r="M9" s="422" t="s">
        <v>237</v>
      </c>
      <c r="N9" s="422"/>
      <c r="O9" s="422"/>
      <c r="P9" s="422" t="s">
        <v>120</v>
      </c>
      <c r="Q9" s="422"/>
      <c r="R9" s="210" t="s">
        <v>400</v>
      </c>
      <c r="S9" s="419"/>
      <c r="T9" s="420"/>
      <c r="U9" s="421"/>
    </row>
    <row r="10" spans="1:21" ht="7.7" customHeight="1">
      <c r="A10" s="423" t="s">
        <v>401</v>
      </c>
      <c r="B10" s="375"/>
      <c r="C10" s="375"/>
      <c r="D10" s="375"/>
      <c r="E10" s="375"/>
      <c r="F10" s="375"/>
      <c r="G10" s="375"/>
      <c r="H10" s="375"/>
      <c r="I10" s="376"/>
      <c r="J10" s="211" t="s">
        <v>255</v>
      </c>
      <c r="K10" s="212" t="s">
        <v>255</v>
      </c>
      <c r="L10" s="213"/>
      <c r="M10" s="424" t="s">
        <v>255</v>
      </c>
      <c r="N10" s="384"/>
      <c r="O10" s="425"/>
      <c r="P10" s="426" t="s">
        <v>255</v>
      </c>
      <c r="Q10" s="424"/>
      <c r="R10" s="214" t="s">
        <v>255</v>
      </c>
      <c r="S10" s="424" t="s">
        <v>255</v>
      </c>
      <c r="T10" s="384"/>
      <c r="U10" s="387"/>
    </row>
    <row r="11" spans="1:21" ht="7.7" customHeight="1">
      <c r="A11" s="413" t="s">
        <v>402</v>
      </c>
      <c r="B11" s="375"/>
      <c r="C11" s="375"/>
      <c r="D11" s="375"/>
      <c r="E11" s="375"/>
      <c r="F11" s="375"/>
      <c r="G11" s="375"/>
      <c r="H11" s="375"/>
      <c r="I11" s="376"/>
      <c r="J11" s="215">
        <v>1893614492</v>
      </c>
      <c r="K11" s="216">
        <v>710414128.81999946</v>
      </c>
      <c r="L11" s="217"/>
      <c r="M11" s="414">
        <f>J11+K11</f>
        <v>2604028620.8199997</v>
      </c>
      <c r="N11" s="391"/>
      <c r="O11" s="410"/>
      <c r="P11" s="218">
        <v>1406514701.75</v>
      </c>
      <c r="Q11" s="219">
        <v>2604028620.8199997</v>
      </c>
      <c r="R11" s="219">
        <v>2604028620.8199997</v>
      </c>
      <c r="S11" s="398">
        <f>R11-J11</f>
        <v>710414128.81999969</v>
      </c>
      <c r="T11" s="391"/>
      <c r="U11" s="392"/>
    </row>
    <row r="12" spans="1:21" ht="7.7" customHeight="1">
      <c r="A12" s="413" t="s">
        <v>403</v>
      </c>
      <c r="B12" s="375"/>
      <c r="C12" s="375"/>
      <c r="D12" s="375"/>
      <c r="E12" s="375"/>
      <c r="F12" s="375"/>
      <c r="G12" s="375"/>
      <c r="H12" s="375"/>
      <c r="I12" s="376"/>
      <c r="J12" s="215">
        <v>0</v>
      </c>
      <c r="K12" s="216">
        <v>0</v>
      </c>
      <c r="L12" s="217"/>
      <c r="M12" s="414">
        <v>0</v>
      </c>
      <c r="N12" s="391"/>
      <c r="O12" s="410"/>
      <c r="P12" s="218">
        <v>0</v>
      </c>
      <c r="Q12" s="219">
        <v>0</v>
      </c>
      <c r="R12" s="219">
        <v>0</v>
      </c>
      <c r="S12" s="398">
        <v>0</v>
      </c>
      <c r="T12" s="391"/>
      <c r="U12" s="392"/>
    </row>
    <row r="13" spans="1:21" ht="7.7" customHeight="1">
      <c r="A13" s="413" t="s">
        <v>404</v>
      </c>
      <c r="B13" s="375"/>
      <c r="C13" s="375"/>
      <c r="D13" s="375"/>
      <c r="E13" s="375"/>
      <c r="F13" s="375"/>
      <c r="G13" s="375"/>
      <c r="H13" s="375"/>
      <c r="I13" s="376"/>
      <c r="J13" s="215">
        <v>0</v>
      </c>
      <c r="K13" s="216">
        <v>0</v>
      </c>
      <c r="L13" s="217"/>
      <c r="M13" s="414">
        <v>0</v>
      </c>
      <c r="N13" s="391"/>
      <c r="O13" s="410"/>
      <c r="P13" s="218">
        <v>0</v>
      </c>
      <c r="Q13" s="219">
        <v>0</v>
      </c>
      <c r="R13" s="219">
        <v>0</v>
      </c>
      <c r="S13" s="398">
        <v>0</v>
      </c>
      <c r="T13" s="391"/>
      <c r="U13" s="392"/>
    </row>
    <row r="14" spans="1:21" ht="7.7" customHeight="1">
      <c r="A14" s="413" t="s">
        <v>405</v>
      </c>
      <c r="B14" s="375"/>
      <c r="C14" s="375"/>
      <c r="D14" s="375"/>
      <c r="E14" s="375"/>
      <c r="F14" s="375"/>
      <c r="G14" s="375"/>
      <c r="H14" s="375"/>
      <c r="I14" s="376"/>
      <c r="J14" s="215">
        <v>647263162</v>
      </c>
      <c r="K14" s="216">
        <v>46194664.300000072</v>
      </c>
      <c r="L14" s="217"/>
      <c r="M14" s="414">
        <f t="shared" ref="M14:M35" si="0">J14+K14</f>
        <v>693457826.30000007</v>
      </c>
      <c r="N14" s="391"/>
      <c r="O14" s="410"/>
      <c r="P14" s="218">
        <v>439841775.63999999</v>
      </c>
      <c r="Q14" s="219">
        <v>693457826.30000007</v>
      </c>
      <c r="R14" s="219">
        <v>693457826.30000007</v>
      </c>
      <c r="S14" s="406">
        <f>R14-J14</f>
        <v>46194664.300000072</v>
      </c>
      <c r="T14" s="397"/>
      <c r="U14" s="415"/>
    </row>
    <row r="15" spans="1:21" ht="7.7" customHeight="1">
      <c r="A15" s="413" t="s">
        <v>406</v>
      </c>
      <c r="B15" s="375"/>
      <c r="C15" s="375"/>
      <c r="D15" s="375"/>
      <c r="E15" s="375"/>
      <c r="F15" s="375"/>
      <c r="G15" s="375"/>
      <c r="H15" s="375"/>
      <c r="I15" s="376"/>
      <c r="J15" s="215">
        <v>101603103</v>
      </c>
      <c r="K15" s="216">
        <v>566979114.81999993</v>
      </c>
      <c r="L15" s="217"/>
      <c r="M15" s="414">
        <f t="shared" si="0"/>
        <v>668582217.81999993</v>
      </c>
      <c r="N15" s="391"/>
      <c r="O15" s="410"/>
      <c r="P15" s="218">
        <v>118189318.29000001</v>
      </c>
      <c r="Q15" s="219">
        <v>668582217.81999993</v>
      </c>
      <c r="R15" s="219">
        <v>668582217.81999993</v>
      </c>
      <c r="S15" s="406">
        <f>R15-J15</f>
        <v>566979114.81999993</v>
      </c>
      <c r="T15" s="397"/>
      <c r="U15" s="415"/>
    </row>
    <row r="16" spans="1:21" ht="7.7" customHeight="1">
      <c r="A16" s="413" t="s">
        <v>407</v>
      </c>
      <c r="B16" s="375"/>
      <c r="C16" s="375"/>
      <c r="D16" s="375"/>
      <c r="E16" s="375"/>
      <c r="F16" s="375"/>
      <c r="G16" s="375"/>
      <c r="H16" s="375"/>
      <c r="I16" s="376"/>
      <c r="J16" s="215">
        <v>25128725</v>
      </c>
      <c r="K16" s="216">
        <v>119396954.41999999</v>
      </c>
      <c r="L16" s="217"/>
      <c r="M16" s="414">
        <f t="shared" si="0"/>
        <v>144525679.41999999</v>
      </c>
      <c r="N16" s="391"/>
      <c r="O16" s="410"/>
      <c r="P16" s="218">
        <v>159666305.55000001</v>
      </c>
      <c r="Q16" s="219">
        <v>144525679.41999999</v>
      </c>
      <c r="R16" s="219">
        <v>144518311.41999999</v>
      </c>
      <c r="S16" s="406">
        <f>R16-J16</f>
        <v>119389586.41999999</v>
      </c>
      <c r="T16" s="397"/>
      <c r="U16" s="415"/>
    </row>
    <row r="17" spans="1:21" ht="7.7" customHeight="1">
      <c r="A17" s="413" t="s">
        <v>464</v>
      </c>
      <c r="B17" s="375"/>
      <c r="C17" s="375"/>
      <c r="D17" s="375"/>
      <c r="E17" s="375"/>
      <c r="F17" s="375"/>
      <c r="G17" s="375"/>
      <c r="H17" s="375"/>
      <c r="I17" s="376"/>
      <c r="J17" s="215">
        <v>0</v>
      </c>
      <c r="K17" s="216">
        <v>0</v>
      </c>
      <c r="L17" s="217"/>
      <c r="M17" s="414">
        <f t="shared" si="0"/>
        <v>0</v>
      </c>
      <c r="N17" s="391"/>
      <c r="O17" s="410"/>
      <c r="P17" s="218">
        <v>0</v>
      </c>
      <c r="Q17" s="219">
        <v>0</v>
      </c>
      <c r="R17" s="219">
        <v>0</v>
      </c>
      <c r="S17" s="398">
        <v>0</v>
      </c>
      <c r="T17" s="391"/>
      <c r="U17" s="392"/>
    </row>
    <row r="18" spans="1:21" ht="7.7" customHeight="1">
      <c r="A18" s="413" t="s">
        <v>408</v>
      </c>
      <c r="B18" s="375"/>
      <c r="C18" s="375"/>
      <c r="D18" s="375"/>
      <c r="E18" s="375"/>
      <c r="F18" s="375"/>
      <c r="G18" s="375"/>
      <c r="H18" s="375"/>
      <c r="I18" s="376"/>
      <c r="J18" s="220">
        <f>SUM(J19:J29)</f>
        <v>9792761753</v>
      </c>
      <c r="K18" s="220">
        <f>SUM(K19:K29)</f>
        <v>192159667</v>
      </c>
      <c r="L18" s="217"/>
      <c r="M18" s="414">
        <f t="shared" si="0"/>
        <v>9984921420</v>
      </c>
      <c r="N18" s="391"/>
      <c r="O18" s="410"/>
      <c r="P18" s="218">
        <v>8641962942</v>
      </c>
      <c r="Q18" s="221">
        <f>SUM(Q19:Q29)</f>
        <v>9984921420</v>
      </c>
      <c r="R18" s="222">
        <f>SUM(R19:R29)</f>
        <v>9984921420</v>
      </c>
      <c r="S18" s="398">
        <f t="shared" ref="S18:S24" si="1">R18-J18</f>
        <v>192159667</v>
      </c>
      <c r="T18" s="391"/>
      <c r="U18" s="392"/>
    </row>
    <row r="19" spans="1:21" ht="7.7" customHeight="1">
      <c r="A19" s="359" t="s">
        <v>465</v>
      </c>
      <c r="B19" s="360"/>
      <c r="C19" s="360"/>
      <c r="D19" s="360"/>
      <c r="E19" s="360"/>
      <c r="F19" s="360"/>
      <c r="G19" s="360"/>
      <c r="H19" s="360"/>
      <c r="I19" s="361"/>
      <c r="J19" s="223">
        <v>6703817387</v>
      </c>
      <c r="K19" s="224">
        <v>168395056</v>
      </c>
      <c r="L19" s="225"/>
      <c r="M19" s="394">
        <f t="shared" si="0"/>
        <v>6872212443</v>
      </c>
      <c r="N19" s="395"/>
      <c r="O19" s="407"/>
      <c r="P19" s="226">
        <v>5291230024</v>
      </c>
      <c r="Q19" s="224">
        <v>6872212443</v>
      </c>
      <c r="R19" s="224">
        <v>6872212443</v>
      </c>
      <c r="S19" s="402">
        <f t="shared" si="1"/>
        <v>168395056</v>
      </c>
      <c r="T19" s="393"/>
      <c r="U19" s="403"/>
    </row>
    <row r="20" spans="1:21" ht="9" customHeight="1">
      <c r="A20" s="359" t="s">
        <v>409</v>
      </c>
      <c r="B20" s="360"/>
      <c r="C20" s="360"/>
      <c r="D20" s="360"/>
      <c r="E20" s="360"/>
      <c r="F20" s="360"/>
      <c r="G20" s="360"/>
      <c r="H20" s="360"/>
      <c r="I20" s="361"/>
      <c r="J20" s="223">
        <v>448033348</v>
      </c>
      <c r="K20" s="224">
        <v>7488144</v>
      </c>
      <c r="L20" s="225"/>
      <c r="M20" s="394">
        <f t="shared" si="0"/>
        <v>455521492</v>
      </c>
      <c r="N20" s="395"/>
      <c r="O20" s="407"/>
      <c r="P20" s="226">
        <v>339727288</v>
      </c>
      <c r="Q20" s="224">
        <v>455521492</v>
      </c>
      <c r="R20" s="224">
        <v>455521492</v>
      </c>
      <c r="S20" s="402">
        <f t="shared" si="1"/>
        <v>7488144</v>
      </c>
      <c r="T20" s="393"/>
      <c r="U20" s="403"/>
    </row>
    <row r="21" spans="1:21" ht="7.7" customHeight="1">
      <c r="A21" s="359" t="s">
        <v>410</v>
      </c>
      <c r="B21" s="360"/>
      <c r="C21" s="360"/>
      <c r="D21" s="360"/>
      <c r="E21" s="360"/>
      <c r="F21" s="360"/>
      <c r="G21" s="360"/>
      <c r="H21" s="360"/>
      <c r="I21" s="361"/>
      <c r="J21" s="223">
        <v>316217342</v>
      </c>
      <c r="K21" s="224">
        <v>2116073</v>
      </c>
      <c r="L21" s="225"/>
      <c r="M21" s="394">
        <f t="shared" si="0"/>
        <v>318333415</v>
      </c>
      <c r="N21" s="395"/>
      <c r="O21" s="407"/>
      <c r="P21" s="226">
        <v>226047139</v>
      </c>
      <c r="Q21" s="224">
        <v>318333415</v>
      </c>
      <c r="R21" s="224">
        <v>318333415</v>
      </c>
      <c r="S21" s="402">
        <f t="shared" si="1"/>
        <v>2116073</v>
      </c>
      <c r="T21" s="393"/>
      <c r="U21" s="403"/>
    </row>
    <row r="22" spans="1:21" ht="7.7" customHeight="1">
      <c r="A22" s="359" t="s">
        <v>411</v>
      </c>
      <c r="B22" s="360"/>
      <c r="C22" s="360"/>
      <c r="D22" s="360"/>
      <c r="E22" s="360"/>
      <c r="F22" s="360"/>
      <c r="G22" s="360"/>
      <c r="H22" s="360"/>
      <c r="I22" s="361"/>
      <c r="J22" s="223">
        <v>0</v>
      </c>
      <c r="K22" s="224">
        <v>0</v>
      </c>
      <c r="L22" s="225"/>
      <c r="M22" s="394">
        <f t="shared" si="0"/>
        <v>0</v>
      </c>
      <c r="N22" s="395"/>
      <c r="O22" s="407"/>
      <c r="P22" s="226">
        <v>0</v>
      </c>
      <c r="Q22" s="224">
        <v>0</v>
      </c>
      <c r="R22" s="224">
        <v>0</v>
      </c>
      <c r="S22" s="394">
        <f t="shared" si="1"/>
        <v>0</v>
      </c>
      <c r="T22" s="395"/>
      <c r="U22" s="396"/>
    </row>
    <row r="23" spans="1:21" ht="7.7" customHeight="1">
      <c r="A23" s="359" t="s">
        <v>412</v>
      </c>
      <c r="B23" s="360"/>
      <c r="C23" s="360"/>
      <c r="D23" s="360"/>
      <c r="E23" s="360"/>
      <c r="F23" s="360"/>
      <c r="G23" s="360"/>
      <c r="H23" s="360"/>
      <c r="I23" s="361"/>
      <c r="J23" s="223">
        <v>1230938185</v>
      </c>
      <c r="K23" s="224">
        <v>-35489544</v>
      </c>
      <c r="L23" s="225"/>
      <c r="M23" s="394">
        <f t="shared" si="0"/>
        <v>1195448641</v>
      </c>
      <c r="N23" s="395"/>
      <c r="O23" s="407"/>
      <c r="P23" s="226">
        <v>1844156187</v>
      </c>
      <c r="Q23" s="224">
        <v>1195448641</v>
      </c>
      <c r="R23" s="224">
        <v>1195448641</v>
      </c>
      <c r="S23" s="394">
        <f t="shared" si="1"/>
        <v>-35489544</v>
      </c>
      <c r="T23" s="395"/>
      <c r="U23" s="396"/>
    </row>
    <row r="24" spans="1:21" ht="7.7" customHeight="1">
      <c r="A24" s="359" t="s">
        <v>413</v>
      </c>
      <c r="B24" s="360"/>
      <c r="C24" s="360"/>
      <c r="D24" s="360"/>
      <c r="E24" s="360"/>
      <c r="F24" s="360"/>
      <c r="G24" s="360"/>
      <c r="H24" s="360"/>
      <c r="I24" s="361"/>
      <c r="J24" s="223">
        <v>56665151</v>
      </c>
      <c r="K24" s="224">
        <v>107460328</v>
      </c>
      <c r="L24" s="225"/>
      <c r="M24" s="394">
        <f t="shared" si="0"/>
        <v>164125479</v>
      </c>
      <c r="N24" s="395"/>
      <c r="O24" s="407"/>
      <c r="P24" s="226">
        <v>55983786</v>
      </c>
      <c r="Q24" s="224">
        <v>164125479</v>
      </c>
      <c r="R24" s="224">
        <v>164125479</v>
      </c>
      <c r="S24" s="394">
        <f t="shared" si="1"/>
        <v>107460328</v>
      </c>
      <c r="T24" s="395"/>
      <c r="U24" s="396"/>
    </row>
    <row r="25" spans="1:21" ht="7.7" customHeight="1">
      <c r="A25" s="359" t="s">
        <v>414</v>
      </c>
      <c r="B25" s="360"/>
      <c r="C25" s="360"/>
      <c r="D25" s="360"/>
      <c r="E25" s="360"/>
      <c r="F25" s="360"/>
      <c r="G25" s="360"/>
      <c r="H25" s="360"/>
      <c r="I25" s="361"/>
      <c r="J25" s="223">
        <v>0</v>
      </c>
      <c r="K25" s="224">
        <v>0</v>
      </c>
      <c r="L25" s="225"/>
      <c r="M25" s="394">
        <f t="shared" si="0"/>
        <v>0</v>
      </c>
      <c r="N25" s="395"/>
      <c r="O25" s="407"/>
      <c r="P25" s="226">
        <v>0</v>
      </c>
      <c r="Q25" s="224">
        <v>0</v>
      </c>
      <c r="R25" s="224">
        <v>0</v>
      </c>
      <c r="S25" s="394">
        <v>0</v>
      </c>
      <c r="T25" s="395"/>
      <c r="U25" s="396"/>
    </row>
    <row r="26" spans="1:21" ht="7.7" customHeight="1">
      <c r="A26" s="359" t="s">
        <v>415</v>
      </c>
      <c r="B26" s="360"/>
      <c r="C26" s="360"/>
      <c r="D26" s="360"/>
      <c r="E26" s="360"/>
      <c r="F26" s="360"/>
      <c r="G26" s="360"/>
      <c r="H26" s="360"/>
      <c r="I26" s="361"/>
      <c r="J26" s="223">
        <v>0</v>
      </c>
      <c r="K26" s="224">
        <v>0</v>
      </c>
      <c r="L26" s="225"/>
      <c r="M26" s="394">
        <f t="shared" si="0"/>
        <v>0</v>
      </c>
      <c r="N26" s="395"/>
      <c r="O26" s="407"/>
      <c r="P26" s="226">
        <v>0</v>
      </c>
      <c r="Q26" s="224">
        <v>0</v>
      </c>
      <c r="R26" s="224">
        <v>0</v>
      </c>
      <c r="S26" s="394">
        <v>0</v>
      </c>
      <c r="T26" s="395"/>
      <c r="U26" s="396"/>
    </row>
    <row r="27" spans="1:21" ht="7.7" customHeight="1">
      <c r="A27" s="359" t="s">
        <v>416</v>
      </c>
      <c r="B27" s="360"/>
      <c r="C27" s="360"/>
      <c r="D27" s="360"/>
      <c r="E27" s="360"/>
      <c r="F27" s="360"/>
      <c r="G27" s="360"/>
      <c r="H27" s="360"/>
      <c r="I27" s="361"/>
      <c r="J27" s="223">
        <v>277890112</v>
      </c>
      <c r="K27" s="224">
        <v>-4974238</v>
      </c>
      <c r="L27" s="225"/>
      <c r="M27" s="394">
        <f t="shared" si="0"/>
        <v>272915874</v>
      </c>
      <c r="N27" s="395"/>
      <c r="O27" s="407"/>
      <c r="P27" s="226">
        <v>193495389</v>
      </c>
      <c r="Q27" s="224">
        <v>272915874</v>
      </c>
      <c r="R27" s="224">
        <v>272915874</v>
      </c>
      <c r="S27" s="394">
        <f t="shared" ref="S27:S35" si="2">R27-J27</f>
        <v>-4974238</v>
      </c>
      <c r="T27" s="395"/>
      <c r="U27" s="396"/>
    </row>
    <row r="28" spans="1:21" ht="7.7" customHeight="1">
      <c r="A28" s="359" t="s">
        <v>417</v>
      </c>
      <c r="B28" s="360"/>
      <c r="C28" s="360"/>
      <c r="D28" s="360"/>
      <c r="E28" s="360"/>
      <c r="F28" s="360"/>
      <c r="G28" s="360"/>
      <c r="H28" s="360"/>
      <c r="I28" s="361"/>
      <c r="J28" s="223">
        <v>759200228</v>
      </c>
      <c r="K28" s="224">
        <v>-60249541</v>
      </c>
      <c r="L28" s="225"/>
      <c r="M28" s="394">
        <f t="shared" si="0"/>
        <v>698950687</v>
      </c>
      <c r="N28" s="395"/>
      <c r="O28" s="407"/>
      <c r="P28" s="226">
        <v>691323129</v>
      </c>
      <c r="Q28" s="224">
        <v>698950687</v>
      </c>
      <c r="R28" s="224">
        <v>698950687</v>
      </c>
      <c r="S28" s="394">
        <f t="shared" si="2"/>
        <v>-60249541</v>
      </c>
      <c r="T28" s="395"/>
      <c r="U28" s="396"/>
    </row>
    <row r="29" spans="1:21" ht="7.7" customHeight="1">
      <c r="A29" s="359" t="s">
        <v>418</v>
      </c>
      <c r="B29" s="360"/>
      <c r="C29" s="360"/>
      <c r="D29" s="360"/>
      <c r="E29" s="360"/>
      <c r="F29" s="360"/>
      <c r="G29" s="360"/>
      <c r="H29" s="360"/>
      <c r="I29" s="361"/>
      <c r="J29" s="223">
        <v>0</v>
      </c>
      <c r="K29" s="224">
        <v>7413389</v>
      </c>
      <c r="L29" s="225"/>
      <c r="M29" s="394">
        <f t="shared" si="0"/>
        <v>7413389</v>
      </c>
      <c r="N29" s="395"/>
      <c r="O29" s="407"/>
      <c r="P29" s="226">
        <v>0</v>
      </c>
      <c r="Q29" s="224">
        <v>7413389</v>
      </c>
      <c r="R29" s="224">
        <v>7413389</v>
      </c>
      <c r="S29" s="394">
        <f t="shared" si="2"/>
        <v>7413389</v>
      </c>
      <c r="T29" s="395"/>
      <c r="U29" s="396"/>
    </row>
    <row r="30" spans="1:21" ht="8.25" customHeight="1">
      <c r="A30" s="382" t="s">
        <v>419</v>
      </c>
      <c r="B30" s="375"/>
      <c r="C30" s="375"/>
      <c r="D30" s="375"/>
      <c r="E30" s="375"/>
      <c r="F30" s="375"/>
      <c r="G30" s="375"/>
      <c r="H30" s="375"/>
      <c r="I30" s="376"/>
      <c r="J30" s="220">
        <f>SUM(J31:J35)</f>
        <v>182492211</v>
      </c>
      <c r="K30" s="222">
        <f>SUM(K31:K35)</f>
        <v>71988213.890000001</v>
      </c>
      <c r="L30" s="217"/>
      <c r="M30" s="398">
        <f t="shared" si="0"/>
        <v>254480424.88999999</v>
      </c>
      <c r="N30" s="391"/>
      <c r="O30" s="410"/>
      <c r="P30" s="227">
        <v>222458505.68000001</v>
      </c>
      <c r="Q30" s="221">
        <f>SUM(Q31:Q35)</f>
        <v>254480424.88999999</v>
      </c>
      <c r="R30" s="221">
        <f>SUM(R31:R35)</f>
        <v>254480424.88999999</v>
      </c>
      <c r="S30" s="398">
        <f t="shared" si="2"/>
        <v>71988213.889999986</v>
      </c>
      <c r="T30" s="391"/>
      <c r="U30" s="392"/>
    </row>
    <row r="31" spans="1:21" ht="7.7" customHeight="1">
      <c r="A31" s="359" t="s">
        <v>420</v>
      </c>
      <c r="B31" s="360"/>
      <c r="C31" s="360"/>
      <c r="D31" s="360"/>
      <c r="E31" s="360"/>
      <c r="F31" s="360"/>
      <c r="G31" s="360"/>
      <c r="H31" s="360"/>
      <c r="I31" s="361"/>
      <c r="J31" s="223">
        <v>0</v>
      </c>
      <c r="K31" s="224">
        <v>0</v>
      </c>
      <c r="L31" s="225"/>
      <c r="M31" s="394">
        <f t="shared" si="0"/>
        <v>0</v>
      </c>
      <c r="N31" s="395"/>
      <c r="O31" s="407"/>
      <c r="P31" s="226">
        <v>1875</v>
      </c>
      <c r="Q31" s="224">
        <v>0</v>
      </c>
      <c r="R31" s="224">
        <v>0</v>
      </c>
      <c r="S31" s="394">
        <f t="shared" si="2"/>
        <v>0</v>
      </c>
      <c r="T31" s="395"/>
      <c r="U31" s="396"/>
    </row>
    <row r="32" spans="1:21" ht="7.7" customHeight="1">
      <c r="A32" s="359" t="s">
        <v>421</v>
      </c>
      <c r="B32" s="360"/>
      <c r="C32" s="360"/>
      <c r="D32" s="360"/>
      <c r="E32" s="360"/>
      <c r="F32" s="360"/>
      <c r="G32" s="360"/>
      <c r="H32" s="360"/>
      <c r="I32" s="361"/>
      <c r="J32" s="223">
        <v>16929082</v>
      </c>
      <c r="K32" s="224">
        <v>2</v>
      </c>
      <c r="L32" s="225"/>
      <c r="M32" s="394">
        <f t="shared" si="0"/>
        <v>16929084</v>
      </c>
      <c r="N32" s="395"/>
      <c r="O32" s="407"/>
      <c r="P32" s="226">
        <v>12537803</v>
      </c>
      <c r="Q32" s="224">
        <v>16929084</v>
      </c>
      <c r="R32" s="224">
        <v>16929084</v>
      </c>
      <c r="S32" s="394">
        <f t="shared" si="2"/>
        <v>2</v>
      </c>
      <c r="T32" s="395"/>
      <c r="U32" s="396"/>
    </row>
    <row r="33" spans="1:25" ht="8.25" customHeight="1">
      <c r="A33" s="359" t="s">
        <v>422</v>
      </c>
      <c r="B33" s="360"/>
      <c r="C33" s="360"/>
      <c r="D33" s="360"/>
      <c r="E33" s="360"/>
      <c r="F33" s="360"/>
      <c r="G33" s="360"/>
      <c r="H33" s="360"/>
      <c r="I33" s="361"/>
      <c r="J33" s="223">
        <v>86964823</v>
      </c>
      <c r="K33" s="224">
        <v>18071710</v>
      </c>
      <c r="L33" s="225"/>
      <c r="M33" s="394">
        <f t="shared" si="0"/>
        <v>105036533</v>
      </c>
      <c r="N33" s="395"/>
      <c r="O33" s="407"/>
      <c r="P33" s="226">
        <v>42199543</v>
      </c>
      <c r="Q33" s="224">
        <v>105036533</v>
      </c>
      <c r="R33" s="224">
        <v>105036533</v>
      </c>
      <c r="S33" s="394">
        <f t="shared" si="2"/>
        <v>18071710</v>
      </c>
      <c r="T33" s="395"/>
      <c r="U33" s="396"/>
    </row>
    <row r="34" spans="1:25" ht="9" customHeight="1">
      <c r="A34" s="359" t="s">
        <v>423</v>
      </c>
      <c r="B34" s="360"/>
      <c r="C34" s="360"/>
      <c r="D34" s="360"/>
      <c r="E34" s="360"/>
      <c r="F34" s="360"/>
      <c r="G34" s="360"/>
      <c r="H34" s="360"/>
      <c r="I34" s="361"/>
      <c r="J34" s="223">
        <v>7674542</v>
      </c>
      <c r="K34" s="224">
        <v>-1018668</v>
      </c>
      <c r="L34" s="225"/>
      <c r="M34" s="394">
        <f t="shared" si="0"/>
        <v>6655874</v>
      </c>
      <c r="N34" s="395"/>
      <c r="O34" s="407"/>
      <c r="P34" s="226">
        <v>18121105</v>
      </c>
      <c r="Q34" s="224">
        <v>6655874</v>
      </c>
      <c r="R34" s="224">
        <v>6655874</v>
      </c>
      <c r="S34" s="394">
        <f t="shared" si="2"/>
        <v>-1018668</v>
      </c>
      <c r="T34" s="395"/>
      <c r="U34" s="396"/>
    </row>
    <row r="35" spans="1:25" ht="7.7" customHeight="1">
      <c r="A35" s="359" t="s">
        <v>424</v>
      </c>
      <c r="B35" s="360"/>
      <c r="C35" s="360"/>
      <c r="D35" s="360"/>
      <c r="E35" s="360"/>
      <c r="F35" s="360"/>
      <c r="G35" s="360"/>
      <c r="H35" s="360"/>
      <c r="I35" s="361"/>
      <c r="J35" s="223">
        <f>182492211-J32-J33-J34</f>
        <v>70923764</v>
      </c>
      <c r="K35" s="224">
        <f>71988213.89-K32-K33-K34</f>
        <v>54935169.890000001</v>
      </c>
      <c r="L35" s="225"/>
      <c r="M35" s="394">
        <f t="shared" si="0"/>
        <v>125858933.89</v>
      </c>
      <c r="N35" s="395"/>
      <c r="O35" s="407"/>
      <c r="P35" s="226">
        <v>149598179.68000001</v>
      </c>
      <c r="Q35" s="224">
        <f>254480424.89-Q32-Q33-Q34</f>
        <v>125858933.88999999</v>
      </c>
      <c r="R35" s="224">
        <f>254480424.89-R32-R33-R34</f>
        <v>125858933.88999999</v>
      </c>
      <c r="S35" s="394">
        <f t="shared" si="2"/>
        <v>54935169.889999986</v>
      </c>
      <c r="T35" s="395"/>
      <c r="U35" s="396"/>
    </row>
    <row r="36" spans="1:25" ht="7.7" customHeight="1">
      <c r="A36" s="382" t="s">
        <v>425</v>
      </c>
      <c r="B36" s="375"/>
      <c r="C36" s="375"/>
      <c r="D36" s="375"/>
      <c r="E36" s="375"/>
      <c r="F36" s="375"/>
      <c r="G36" s="375"/>
      <c r="H36" s="375"/>
      <c r="I36" s="376"/>
      <c r="J36" s="220">
        <v>0</v>
      </c>
      <c r="K36" s="222">
        <v>0</v>
      </c>
      <c r="L36" s="217"/>
      <c r="M36" s="398">
        <v>0</v>
      </c>
      <c r="N36" s="391"/>
      <c r="O36" s="410"/>
      <c r="P36" s="227">
        <v>0</v>
      </c>
      <c r="Q36" s="222">
        <v>0</v>
      </c>
      <c r="R36" s="222">
        <v>0</v>
      </c>
      <c r="S36" s="398">
        <v>0</v>
      </c>
      <c r="T36" s="391"/>
      <c r="U36" s="392"/>
      <c r="Y36" s="201" t="s">
        <v>466</v>
      </c>
    </row>
    <row r="37" spans="1:25" ht="7.7" customHeight="1">
      <c r="A37" s="382" t="s">
        <v>426</v>
      </c>
      <c r="B37" s="375"/>
      <c r="C37" s="375"/>
      <c r="D37" s="375"/>
      <c r="E37" s="375"/>
      <c r="F37" s="375"/>
      <c r="G37" s="375"/>
      <c r="H37" s="375"/>
      <c r="I37" s="376"/>
      <c r="J37" s="220">
        <v>0</v>
      </c>
      <c r="K37" s="222">
        <f>K38</f>
        <v>855267</v>
      </c>
      <c r="L37" s="217"/>
      <c r="M37" s="398">
        <f>J37+K37</f>
        <v>855267</v>
      </c>
      <c r="N37" s="391"/>
      <c r="O37" s="410"/>
      <c r="P37" s="227">
        <f>P38</f>
        <v>154186192.19999999</v>
      </c>
      <c r="Q37" s="222">
        <f>Q38</f>
        <v>855267</v>
      </c>
      <c r="R37" s="222">
        <f>R38</f>
        <v>855267</v>
      </c>
      <c r="S37" s="398">
        <f>R37-J37</f>
        <v>855267</v>
      </c>
      <c r="T37" s="391"/>
      <c r="U37" s="392"/>
      <c r="W37" s="228"/>
    </row>
    <row r="38" spans="1:25" ht="7.7" customHeight="1">
      <c r="A38" s="359" t="s">
        <v>427</v>
      </c>
      <c r="B38" s="360"/>
      <c r="C38" s="360"/>
      <c r="D38" s="360"/>
      <c r="E38" s="360"/>
      <c r="F38" s="360"/>
      <c r="G38" s="360"/>
      <c r="H38" s="360"/>
      <c r="I38" s="361"/>
      <c r="J38" s="223">
        <v>0</v>
      </c>
      <c r="K38" s="224">
        <v>855267</v>
      </c>
      <c r="L38" s="225"/>
      <c r="M38" s="394">
        <f>J38+K38</f>
        <v>855267</v>
      </c>
      <c r="N38" s="395"/>
      <c r="O38" s="407"/>
      <c r="P38" s="226">
        <f>1615132.2+152571060</f>
        <v>154186192.19999999</v>
      </c>
      <c r="Q38" s="224">
        <v>855267</v>
      </c>
      <c r="R38" s="224">
        <v>855267</v>
      </c>
      <c r="S38" s="394">
        <f>R38-J38</f>
        <v>855267</v>
      </c>
      <c r="T38" s="395"/>
      <c r="U38" s="396"/>
    </row>
    <row r="39" spans="1:25" ht="7.7" customHeight="1">
      <c r="A39" s="382" t="s">
        <v>428</v>
      </c>
      <c r="B39" s="375"/>
      <c r="C39" s="375"/>
      <c r="D39" s="375"/>
      <c r="E39" s="375"/>
      <c r="F39" s="375"/>
      <c r="G39" s="375"/>
      <c r="H39" s="375"/>
      <c r="I39" s="376"/>
      <c r="J39" s="220">
        <v>0</v>
      </c>
      <c r="K39" s="222">
        <v>0</v>
      </c>
      <c r="L39" s="217"/>
      <c r="M39" s="398">
        <v>0</v>
      </c>
      <c r="N39" s="391"/>
      <c r="O39" s="410"/>
      <c r="P39" s="227">
        <v>0</v>
      </c>
      <c r="Q39" s="222">
        <v>0</v>
      </c>
      <c r="R39" s="222">
        <v>0</v>
      </c>
      <c r="S39" s="398">
        <f>R39-J39</f>
        <v>0</v>
      </c>
      <c r="T39" s="411"/>
      <c r="U39" s="412"/>
    </row>
    <row r="40" spans="1:25" ht="7.7" customHeight="1">
      <c r="A40" s="359" t="s">
        <v>467</v>
      </c>
      <c r="B40" s="360"/>
      <c r="C40" s="360"/>
      <c r="D40" s="360"/>
      <c r="E40" s="360"/>
      <c r="F40" s="360"/>
      <c r="G40" s="360"/>
      <c r="H40" s="360"/>
      <c r="I40" s="361"/>
      <c r="J40" s="223">
        <v>0</v>
      </c>
      <c r="K40" s="224">
        <v>0</v>
      </c>
      <c r="L40" s="225"/>
      <c r="M40" s="394">
        <v>0</v>
      </c>
      <c r="N40" s="395"/>
      <c r="O40" s="407"/>
      <c r="P40" s="226">
        <v>0</v>
      </c>
      <c r="Q40" s="224">
        <v>0</v>
      </c>
      <c r="R40" s="224">
        <v>0</v>
      </c>
      <c r="S40" s="394">
        <v>0</v>
      </c>
      <c r="T40" s="395"/>
      <c r="U40" s="396"/>
    </row>
    <row r="41" spans="1:25" ht="7.7" customHeight="1">
      <c r="A41" s="359" t="s">
        <v>429</v>
      </c>
      <c r="B41" s="360"/>
      <c r="C41" s="360"/>
      <c r="D41" s="360"/>
      <c r="E41" s="360"/>
      <c r="F41" s="360"/>
      <c r="G41" s="360"/>
      <c r="H41" s="360"/>
      <c r="I41" s="361"/>
      <c r="J41" s="223">
        <v>0</v>
      </c>
      <c r="K41" s="224">
        <v>0</v>
      </c>
      <c r="L41" s="225"/>
      <c r="M41" s="394">
        <v>0</v>
      </c>
      <c r="N41" s="395"/>
      <c r="O41" s="407"/>
      <c r="P41" s="226">
        <v>0</v>
      </c>
      <c r="Q41" s="224">
        <v>0</v>
      </c>
      <c r="R41" s="224">
        <v>0</v>
      </c>
      <c r="S41" s="394">
        <v>0</v>
      </c>
      <c r="T41" s="395"/>
      <c r="U41" s="396"/>
    </row>
    <row r="42" spans="1:25" ht="7.7" customHeight="1">
      <c r="A42" s="374" t="s">
        <v>430</v>
      </c>
      <c r="B42" s="375"/>
      <c r="C42" s="375"/>
      <c r="D42" s="375"/>
      <c r="E42" s="375"/>
      <c r="F42" s="375"/>
      <c r="G42" s="375"/>
      <c r="H42" s="375"/>
      <c r="I42" s="376"/>
      <c r="J42" s="229">
        <f>SUM(J11+J14+J15+J16+J18+J30+J37)</f>
        <v>12642863446</v>
      </c>
      <c r="K42" s="230">
        <f>SUM(K11+K14+K15+K16+K18+K30+K37)</f>
        <v>1707988010.2499998</v>
      </c>
      <c r="L42" s="231"/>
      <c r="M42" s="389">
        <f>J42+K42</f>
        <v>14350851456.25</v>
      </c>
      <c r="N42" s="408"/>
      <c r="O42" s="409"/>
      <c r="P42" s="400">
        <f>Q11+Q14+Q15+Q16+Q18+Q30+Q37</f>
        <v>14350851456.25</v>
      </c>
      <c r="Q42" s="389"/>
      <c r="R42" s="230">
        <f>SUM(R11+R14+R15+R16+R18+R30+R37)</f>
        <v>14350844088.25</v>
      </c>
      <c r="S42" s="390">
        <f>S11+S14+S15+S16+S18+S30+S37+S39</f>
        <v>1707980642.2499995</v>
      </c>
      <c r="T42" s="391"/>
      <c r="U42" s="392"/>
    </row>
    <row r="43" spans="1:25" ht="7.7" customHeight="1">
      <c r="A43" s="404" t="s">
        <v>431</v>
      </c>
      <c r="B43" s="375"/>
      <c r="C43" s="375"/>
      <c r="D43" s="375"/>
      <c r="E43" s="375"/>
      <c r="F43" s="375"/>
      <c r="G43" s="375"/>
      <c r="H43" s="375"/>
      <c r="I43" s="376"/>
      <c r="J43" s="220" t="s">
        <v>255</v>
      </c>
      <c r="K43" s="222"/>
      <c r="L43" s="217"/>
      <c r="M43" s="398" t="s">
        <v>255</v>
      </c>
      <c r="N43" s="391"/>
      <c r="O43" s="405"/>
      <c r="P43" s="406" t="s">
        <v>255</v>
      </c>
      <c r="Q43" s="398"/>
      <c r="R43" s="232" t="s">
        <v>255</v>
      </c>
      <c r="S43" s="398">
        <f>S42</f>
        <v>1707980642.2499995</v>
      </c>
      <c r="T43" s="391"/>
      <c r="U43" s="392"/>
    </row>
    <row r="44" spans="1:25" ht="7.7" customHeight="1">
      <c r="A44" s="382" t="s">
        <v>468</v>
      </c>
      <c r="B44" s="375"/>
      <c r="C44" s="375"/>
      <c r="D44" s="375"/>
      <c r="E44" s="375"/>
      <c r="F44" s="375"/>
      <c r="G44" s="375"/>
      <c r="H44" s="375"/>
      <c r="I44" s="376"/>
      <c r="J44" s="220" t="s">
        <v>255</v>
      </c>
      <c r="K44" s="222"/>
      <c r="L44" s="217"/>
      <c r="M44" s="398" t="s">
        <v>255</v>
      </c>
      <c r="N44" s="391"/>
      <c r="O44" s="405"/>
      <c r="P44" s="406" t="s">
        <v>255</v>
      </c>
      <c r="Q44" s="398"/>
      <c r="R44" s="232" t="s">
        <v>255</v>
      </c>
      <c r="S44" s="398" t="s">
        <v>255</v>
      </c>
      <c r="T44" s="391"/>
      <c r="U44" s="392"/>
    </row>
    <row r="45" spans="1:25" ht="7.7" customHeight="1">
      <c r="A45" s="382" t="s">
        <v>432</v>
      </c>
      <c r="B45" s="375"/>
      <c r="C45" s="375"/>
      <c r="D45" s="375"/>
      <c r="E45" s="375"/>
      <c r="F45" s="375"/>
      <c r="G45" s="375"/>
      <c r="H45" s="375"/>
      <c r="I45" s="376"/>
      <c r="J45" s="220">
        <f>SUM(J46:J53)</f>
        <v>11413267517</v>
      </c>
      <c r="K45" s="222">
        <f>SUM(K46:K53)</f>
        <v>-687127877.34999895</v>
      </c>
      <c r="L45" s="217"/>
      <c r="M45" s="397">
        <f t="shared" ref="M45:M64" si="3">J45+K45</f>
        <v>10726139639.650002</v>
      </c>
      <c r="N45" s="397"/>
      <c r="O45" s="397"/>
      <c r="P45" s="227">
        <f>SUM(P46:P53)</f>
        <v>8046078884.1199999</v>
      </c>
      <c r="Q45" s="221">
        <f>SUM(Q46:Q53)</f>
        <v>10726139639.650002</v>
      </c>
      <c r="R45" s="221">
        <f>SUM(R46:R53)</f>
        <v>10726139639.650002</v>
      </c>
      <c r="S45" s="398">
        <f t="shared" ref="S45:S60" si="4">R45-J45</f>
        <v>-687127877.34999847</v>
      </c>
      <c r="T45" s="391"/>
      <c r="U45" s="392"/>
    </row>
    <row r="46" spans="1:25" ht="7.7" customHeight="1">
      <c r="A46" s="359" t="s">
        <v>433</v>
      </c>
      <c r="B46" s="360"/>
      <c r="C46" s="360"/>
      <c r="D46" s="360"/>
      <c r="E46" s="360"/>
      <c r="F46" s="360"/>
      <c r="G46" s="360"/>
      <c r="H46" s="360"/>
      <c r="I46" s="361"/>
      <c r="J46" s="223">
        <v>5613572245</v>
      </c>
      <c r="K46" s="224">
        <v>355337938.30000114</v>
      </c>
      <c r="L46" s="225"/>
      <c r="M46" s="393">
        <f t="shared" si="3"/>
        <v>5968910183.3000011</v>
      </c>
      <c r="N46" s="393"/>
      <c r="O46" s="393"/>
      <c r="P46" s="226">
        <v>4288574626.46</v>
      </c>
      <c r="Q46" s="224">
        <v>5968910183.3000011</v>
      </c>
      <c r="R46" s="224">
        <v>5968910183.3000011</v>
      </c>
      <c r="S46" s="394">
        <f t="shared" si="4"/>
        <v>355337938.30000114</v>
      </c>
      <c r="T46" s="395"/>
      <c r="U46" s="396"/>
    </row>
    <row r="47" spans="1:25" ht="7.7" customHeight="1">
      <c r="A47" s="359" t="s">
        <v>434</v>
      </c>
      <c r="B47" s="360"/>
      <c r="C47" s="360"/>
      <c r="D47" s="360"/>
      <c r="E47" s="360"/>
      <c r="F47" s="360"/>
      <c r="G47" s="360"/>
      <c r="H47" s="360"/>
      <c r="I47" s="361"/>
      <c r="J47" s="223">
        <v>2216291476</v>
      </c>
      <c r="K47" s="224">
        <v>-976832400.93000007</v>
      </c>
      <c r="L47" s="225"/>
      <c r="M47" s="393">
        <f t="shared" si="3"/>
        <v>1239459075.0699999</v>
      </c>
      <c r="N47" s="393"/>
      <c r="O47" s="393"/>
      <c r="P47" s="226">
        <v>1572138021.71</v>
      </c>
      <c r="Q47" s="224">
        <v>1239459075.0699999</v>
      </c>
      <c r="R47" s="224">
        <v>1239459075.0699999</v>
      </c>
      <c r="S47" s="394">
        <f t="shared" si="4"/>
        <v>-976832400.93000007</v>
      </c>
      <c r="T47" s="395"/>
      <c r="U47" s="396"/>
    </row>
    <row r="48" spans="1:25" ht="7.7" customHeight="1">
      <c r="A48" s="359" t="s">
        <v>435</v>
      </c>
      <c r="B48" s="360"/>
      <c r="C48" s="360"/>
      <c r="D48" s="360"/>
      <c r="E48" s="360"/>
      <c r="F48" s="360"/>
      <c r="G48" s="360"/>
      <c r="H48" s="360"/>
      <c r="I48" s="361"/>
      <c r="J48" s="223">
        <v>1454187339</v>
      </c>
      <c r="K48" s="224">
        <v>-79048528</v>
      </c>
      <c r="L48" s="225"/>
      <c r="M48" s="393">
        <f t="shared" si="3"/>
        <v>1375138811</v>
      </c>
      <c r="N48" s="393"/>
      <c r="O48" s="393"/>
      <c r="P48" s="226">
        <v>785476572</v>
      </c>
      <c r="Q48" s="224">
        <v>1375138811</v>
      </c>
      <c r="R48" s="224">
        <v>1375138811</v>
      </c>
      <c r="S48" s="402">
        <f t="shared" si="4"/>
        <v>-79048528</v>
      </c>
      <c r="T48" s="393"/>
      <c r="U48" s="403"/>
    </row>
    <row r="49" spans="1:21" ht="18" customHeight="1">
      <c r="A49" s="359" t="s">
        <v>436</v>
      </c>
      <c r="B49" s="360"/>
      <c r="C49" s="360"/>
      <c r="D49" s="360"/>
      <c r="E49" s="360"/>
      <c r="F49" s="360"/>
      <c r="G49" s="360"/>
      <c r="H49" s="360"/>
      <c r="I49" s="361"/>
      <c r="J49" s="223">
        <v>845407131</v>
      </c>
      <c r="K49" s="224">
        <v>2080343</v>
      </c>
      <c r="L49" s="225"/>
      <c r="M49" s="393">
        <f t="shared" si="3"/>
        <v>847487474</v>
      </c>
      <c r="N49" s="393"/>
      <c r="O49" s="393"/>
      <c r="P49" s="226">
        <v>555475951</v>
      </c>
      <c r="Q49" s="224">
        <v>847487474</v>
      </c>
      <c r="R49" s="224">
        <v>847487474</v>
      </c>
      <c r="S49" s="394">
        <f t="shared" si="4"/>
        <v>2080343</v>
      </c>
      <c r="T49" s="395"/>
      <c r="U49" s="396"/>
    </row>
    <row r="50" spans="1:21" ht="7.7" customHeight="1">
      <c r="A50" s="359" t="s">
        <v>437</v>
      </c>
      <c r="B50" s="360"/>
      <c r="C50" s="360"/>
      <c r="D50" s="360"/>
      <c r="E50" s="360"/>
      <c r="F50" s="360"/>
      <c r="G50" s="360"/>
      <c r="H50" s="360"/>
      <c r="I50" s="361"/>
      <c r="J50" s="223">
        <v>616125225</v>
      </c>
      <c r="K50" s="224">
        <v>-21782945</v>
      </c>
      <c r="L50" s="225"/>
      <c r="M50" s="393">
        <f t="shared" si="3"/>
        <v>594342280</v>
      </c>
      <c r="N50" s="393"/>
      <c r="O50" s="393"/>
      <c r="P50" s="226">
        <v>352628160</v>
      </c>
      <c r="Q50" s="224">
        <v>594342280</v>
      </c>
      <c r="R50" s="224">
        <v>594342280</v>
      </c>
      <c r="S50" s="394">
        <f t="shared" si="4"/>
        <v>-21782945</v>
      </c>
      <c r="T50" s="395"/>
      <c r="U50" s="396"/>
    </row>
    <row r="51" spans="1:21" ht="7.7" customHeight="1">
      <c r="A51" s="359" t="s">
        <v>438</v>
      </c>
      <c r="B51" s="360"/>
      <c r="C51" s="360"/>
      <c r="D51" s="360"/>
      <c r="E51" s="360"/>
      <c r="F51" s="360"/>
      <c r="G51" s="360"/>
      <c r="H51" s="360"/>
      <c r="I51" s="361"/>
      <c r="J51" s="223">
        <v>138087651</v>
      </c>
      <c r="K51" s="224">
        <v>8439815.2800000012</v>
      </c>
      <c r="L51" s="225"/>
      <c r="M51" s="393">
        <f t="shared" si="3"/>
        <v>146527466.28</v>
      </c>
      <c r="N51" s="393"/>
      <c r="O51" s="393"/>
      <c r="P51" s="226">
        <v>100133897.95</v>
      </c>
      <c r="Q51" s="224">
        <v>146527466.28</v>
      </c>
      <c r="R51" s="224">
        <v>146527466.28</v>
      </c>
      <c r="S51" s="394">
        <f t="shared" si="4"/>
        <v>8439815.2800000012</v>
      </c>
      <c r="T51" s="395"/>
      <c r="U51" s="396"/>
    </row>
    <row r="52" spans="1:21" ht="7.7" customHeight="1">
      <c r="A52" s="359" t="s">
        <v>439</v>
      </c>
      <c r="B52" s="360"/>
      <c r="C52" s="360"/>
      <c r="D52" s="360"/>
      <c r="E52" s="360"/>
      <c r="F52" s="360"/>
      <c r="G52" s="360"/>
      <c r="H52" s="360"/>
      <c r="I52" s="361"/>
      <c r="J52" s="223">
        <v>215746053</v>
      </c>
      <c r="K52" s="224">
        <v>10411235</v>
      </c>
      <c r="L52" s="225"/>
      <c r="M52" s="393">
        <f t="shared" si="3"/>
        <v>226157288</v>
      </c>
      <c r="N52" s="393"/>
      <c r="O52" s="393"/>
      <c r="P52" s="226">
        <v>136808717</v>
      </c>
      <c r="Q52" s="224">
        <v>226157288</v>
      </c>
      <c r="R52" s="224">
        <v>226157288</v>
      </c>
      <c r="S52" s="394">
        <f t="shared" si="4"/>
        <v>10411235</v>
      </c>
      <c r="T52" s="395"/>
      <c r="U52" s="396"/>
    </row>
    <row r="53" spans="1:21" ht="7.7" customHeight="1">
      <c r="A53" s="359" t="s">
        <v>440</v>
      </c>
      <c r="B53" s="360"/>
      <c r="C53" s="360"/>
      <c r="D53" s="360"/>
      <c r="E53" s="360"/>
      <c r="F53" s="360"/>
      <c r="G53" s="360"/>
      <c r="H53" s="360"/>
      <c r="I53" s="361"/>
      <c r="J53" s="223">
        <v>313850397</v>
      </c>
      <c r="K53" s="224">
        <v>14266665</v>
      </c>
      <c r="L53" s="225"/>
      <c r="M53" s="393">
        <f t="shared" si="3"/>
        <v>328117062</v>
      </c>
      <c r="N53" s="393"/>
      <c r="O53" s="393"/>
      <c r="P53" s="226">
        <v>254842938</v>
      </c>
      <c r="Q53" s="224">
        <v>328117062</v>
      </c>
      <c r="R53" s="224">
        <v>328117062</v>
      </c>
      <c r="S53" s="394">
        <f t="shared" si="4"/>
        <v>14266665</v>
      </c>
      <c r="T53" s="395"/>
      <c r="U53" s="396"/>
    </row>
    <row r="54" spans="1:21" ht="7.7" customHeight="1">
      <c r="A54" s="382" t="s">
        <v>441</v>
      </c>
      <c r="B54" s="375"/>
      <c r="C54" s="375"/>
      <c r="D54" s="375"/>
      <c r="E54" s="375"/>
      <c r="F54" s="375"/>
      <c r="G54" s="375"/>
      <c r="H54" s="375"/>
      <c r="I54" s="376"/>
      <c r="J54" s="220">
        <f>SUM(I55:J58)</f>
        <v>1205989816</v>
      </c>
      <c r="K54" s="222">
        <f>SUM(K55:K58)</f>
        <v>1445755760.6700003</v>
      </c>
      <c r="L54" s="217"/>
      <c r="M54" s="397">
        <f t="shared" si="3"/>
        <v>2651745576.6700001</v>
      </c>
      <c r="N54" s="397"/>
      <c r="O54" s="397"/>
      <c r="P54" s="227">
        <f>SUM(P55:P58)</f>
        <v>4736694213.289999</v>
      </c>
      <c r="Q54" s="221">
        <f>SUM(Q55:Q58)</f>
        <v>2651745576.6700001</v>
      </c>
      <c r="R54" s="221">
        <f>SUM(R55:R58)</f>
        <v>2651745576.6700001</v>
      </c>
      <c r="S54" s="398">
        <f t="shared" si="4"/>
        <v>1445755760.6700001</v>
      </c>
      <c r="T54" s="391"/>
      <c r="U54" s="392"/>
    </row>
    <row r="55" spans="1:21" ht="7.7" customHeight="1">
      <c r="A55" s="359" t="s">
        <v>442</v>
      </c>
      <c r="B55" s="360"/>
      <c r="C55" s="360"/>
      <c r="D55" s="360"/>
      <c r="E55" s="360"/>
      <c r="F55" s="360"/>
      <c r="G55" s="360"/>
      <c r="H55" s="360"/>
      <c r="I55" s="361"/>
      <c r="J55" s="223">
        <v>0</v>
      </c>
      <c r="K55" s="224">
        <v>0</v>
      </c>
      <c r="L55" s="225"/>
      <c r="M55" s="393">
        <f t="shared" si="3"/>
        <v>0</v>
      </c>
      <c r="N55" s="393"/>
      <c r="O55" s="393"/>
      <c r="P55" s="226">
        <v>307485502.52999997</v>
      </c>
      <c r="Q55" s="224">
        <v>0</v>
      </c>
      <c r="R55" s="224">
        <v>0</v>
      </c>
      <c r="S55" s="394">
        <f t="shared" si="4"/>
        <v>0</v>
      </c>
      <c r="T55" s="395"/>
      <c r="U55" s="396"/>
    </row>
    <row r="56" spans="1:21" ht="7.7" customHeight="1">
      <c r="A56" s="359" t="s">
        <v>443</v>
      </c>
      <c r="B56" s="360"/>
      <c r="C56" s="360"/>
      <c r="D56" s="360"/>
      <c r="E56" s="360"/>
      <c r="F56" s="360"/>
      <c r="G56" s="360"/>
      <c r="H56" s="360"/>
      <c r="I56" s="361"/>
      <c r="J56" s="223">
        <v>1205989816</v>
      </c>
      <c r="K56" s="224">
        <v>1443746760.6700003</v>
      </c>
      <c r="L56" s="225"/>
      <c r="M56" s="393">
        <f t="shared" si="3"/>
        <v>2649736576.6700001</v>
      </c>
      <c r="N56" s="393"/>
      <c r="O56" s="393"/>
      <c r="P56" s="226">
        <v>2818085624.9099998</v>
      </c>
      <c r="Q56" s="224">
        <v>2649736576.6700001</v>
      </c>
      <c r="R56" s="224">
        <v>2649736576.6700001</v>
      </c>
      <c r="S56" s="394">
        <f t="shared" si="4"/>
        <v>1443746760.6700001</v>
      </c>
      <c r="T56" s="395"/>
      <c r="U56" s="396"/>
    </row>
    <row r="57" spans="1:21" ht="7.7" customHeight="1">
      <c r="A57" s="359" t="s">
        <v>444</v>
      </c>
      <c r="B57" s="360"/>
      <c r="C57" s="360"/>
      <c r="D57" s="360"/>
      <c r="E57" s="360"/>
      <c r="F57" s="360"/>
      <c r="G57" s="360"/>
      <c r="H57" s="360"/>
      <c r="I57" s="361"/>
      <c r="J57" s="223">
        <v>0</v>
      </c>
      <c r="K57" s="224">
        <v>0</v>
      </c>
      <c r="L57" s="225"/>
      <c r="M57" s="393">
        <f t="shared" si="3"/>
        <v>0</v>
      </c>
      <c r="N57" s="393"/>
      <c r="O57" s="393"/>
      <c r="P57" s="226">
        <v>0</v>
      </c>
      <c r="Q57" s="224">
        <v>0</v>
      </c>
      <c r="R57" s="224">
        <v>0</v>
      </c>
      <c r="S57" s="394">
        <f t="shared" si="4"/>
        <v>0</v>
      </c>
      <c r="T57" s="395"/>
      <c r="U57" s="396"/>
    </row>
    <row r="58" spans="1:21" ht="7.7" customHeight="1">
      <c r="A58" s="359" t="s">
        <v>445</v>
      </c>
      <c r="B58" s="360"/>
      <c r="C58" s="360"/>
      <c r="D58" s="360"/>
      <c r="E58" s="360"/>
      <c r="F58" s="360"/>
      <c r="G58" s="360"/>
      <c r="H58" s="360"/>
      <c r="I58" s="361"/>
      <c r="J58" s="223">
        <v>0</v>
      </c>
      <c r="K58" s="224">
        <v>2009000</v>
      </c>
      <c r="L58" s="225"/>
      <c r="M58" s="393">
        <f t="shared" si="3"/>
        <v>2009000</v>
      </c>
      <c r="N58" s="393"/>
      <c r="O58" s="393"/>
      <c r="P58" s="226">
        <v>1611123085.8499999</v>
      </c>
      <c r="Q58" s="224">
        <v>2009000</v>
      </c>
      <c r="R58" s="224">
        <v>2009000</v>
      </c>
      <c r="S58" s="394">
        <f t="shared" si="4"/>
        <v>2009000</v>
      </c>
      <c r="T58" s="395"/>
      <c r="U58" s="396"/>
    </row>
    <row r="59" spans="1:21" ht="7.7" customHeight="1">
      <c r="A59" s="382" t="s">
        <v>446</v>
      </c>
      <c r="B59" s="375"/>
      <c r="C59" s="375"/>
      <c r="D59" s="375"/>
      <c r="E59" s="375"/>
      <c r="F59" s="375"/>
      <c r="G59" s="375"/>
      <c r="H59" s="375"/>
      <c r="I59" s="376"/>
      <c r="J59" s="220">
        <f>J60</f>
        <v>511510962</v>
      </c>
      <c r="K59" s="222">
        <f>K60</f>
        <v>44128645.289999962</v>
      </c>
      <c r="L59" s="217"/>
      <c r="M59" s="397">
        <f t="shared" si="3"/>
        <v>555639607.28999996</v>
      </c>
      <c r="N59" s="397"/>
      <c r="O59" s="397"/>
      <c r="P59" s="227">
        <f>P60</f>
        <v>378613701</v>
      </c>
      <c r="Q59" s="222">
        <f>Q60</f>
        <v>555639607.28999996</v>
      </c>
      <c r="R59" s="222">
        <f>R60</f>
        <v>555639607.28999996</v>
      </c>
      <c r="S59" s="398">
        <f t="shared" si="4"/>
        <v>44128645.289999962</v>
      </c>
      <c r="T59" s="391"/>
      <c r="U59" s="392"/>
    </row>
    <row r="60" spans="1:21" ht="7.7" customHeight="1">
      <c r="A60" s="359" t="s">
        <v>447</v>
      </c>
      <c r="B60" s="360"/>
      <c r="C60" s="360"/>
      <c r="D60" s="360"/>
      <c r="E60" s="360"/>
      <c r="F60" s="360"/>
      <c r="G60" s="360"/>
      <c r="H60" s="360"/>
      <c r="I60" s="361"/>
      <c r="J60" s="223">
        <v>511510962</v>
      </c>
      <c r="K60" s="224">
        <v>44128645.289999962</v>
      </c>
      <c r="L60" s="225"/>
      <c r="M60" s="393">
        <f t="shared" si="3"/>
        <v>555639607.28999996</v>
      </c>
      <c r="N60" s="393"/>
      <c r="O60" s="393"/>
      <c r="P60" s="226">
        <v>378613701</v>
      </c>
      <c r="Q60" s="224">
        <v>555639607.28999996</v>
      </c>
      <c r="R60" s="224">
        <v>555639607.28999996</v>
      </c>
      <c r="S60" s="394">
        <f t="shared" si="4"/>
        <v>44128645.289999962</v>
      </c>
      <c r="T60" s="395"/>
      <c r="U60" s="396"/>
    </row>
    <row r="61" spans="1:21" ht="7.7" customHeight="1">
      <c r="A61" s="359" t="s">
        <v>448</v>
      </c>
      <c r="B61" s="360"/>
      <c r="C61" s="360"/>
      <c r="D61" s="360"/>
      <c r="E61" s="360"/>
      <c r="F61" s="360"/>
      <c r="G61" s="360"/>
      <c r="H61" s="360"/>
      <c r="I61" s="361"/>
      <c r="J61" s="223">
        <v>0</v>
      </c>
      <c r="K61" s="224">
        <v>0</v>
      </c>
      <c r="L61" s="225"/>
      <c r="M61" s="393">
        <f t="shared" si="3"/>
        <v>0</v>
      </c>
      <c r="N61" s="393"/>
      <c r="O61" s="393"/>
      <c r="P61" s="226">
        <v>0</v>
      </c>
      <c r="Q61" s="224">
        <v>0</v>
      </c>
      <c r="R61" s="224">
        <v>0</v>
      </c>
      <c r="S61" s="394">
        <v>0</v>
      </c>
      <c r="T61" s="395"/>
      <c r="U61" s="396"/>
    </row>
    <row r="62" spans="1:21" ht="7.7" customHeight="1">
      <c r="A62" s="382" t="s">
        <v>449</v>
      </c>
      <c r="B62" s="375"/>
      <c r="C62" s="375"/>
      <c r="D62" s="375"/>
      <c r="E62" s="375"/>
      <c r="F62" s="375"/>
      <c r="G62" s="375"/>
      <c r="H62" s="375"/>
      <c r="I62" s="376"/>
      <c r="J62" s="220">
        <v>0</v>
      </c>
      <c r="K62" s="222">
        <v>0</v>
      </c>
      <c r="L62" s="217"/>
      <c r="M62" s="397">
        <f t="shared" si="3"/>
        <v>0</v>
      </c>
      <c r="N62" s="397"/>
      <c r="O62" s="397"/>
      <c r="P62" s="227">
        <v>0</v>
      </c>
      <c r="Q62" s="222">
        <v>0</v>
      </c>
      <c r="R62" s="222">
        <v>0</v>
      </c>
      <c r="S62" s="398">
        <v>0</v>
      </c>
      <c r="T62" s="391"/>
      <c r="U62" s="392"/>
    </row>
    <row r="63" spans="1:21" ht="7.7" customHeight="1">
      <c r="A63" s="382" t="s">
        <v>450</v>
      </c>
      <c r="B63" s="375"/>
      <c r="C63" s="375"/>
      <c r="D63" s="375"/>
      <c r="E63" s="375"/>
      <c r="F63" s="375"/>
      <c r="G63" s="375"/>
      <c r="H63" s="375"/>
      <c r="I63" s="376"/>
      <c r="J63" s="220">
        <v>0</v>
      </c>
      <c r="K63" s="222">
        <v>0</v>
      </c>
      <c r="L63" s="217"/>
      <c r="M63" s="397">
        <f t="shared" si="3"/>
        <v>0</v>
      </c>
      <c r="N63" s="397"/>
      <c r="O63" s="397"/>
      <c r="P63" s="227">
        <v>0</v>
      </c>
      <c r="Q63" s="222">
        <v>0</v>
      </c>
      <c r="R63" s="222">
        <v>0</v>
      </c>
      <c r="S63" s="398">
        <v>0</v>
      </c>
      <c r="T63" s="391"/>
      <c r="U63" s="392"/>
    </row>
    <row r="64" spans="1:21" ht="7.7" customHeight="1">
      <c r="A64" s="374" t="s">
        <v>451</v>
      </c>
      <c r="B64" s="375"/>
      <c r="C64" s="375"/>
      <c r="D64" s="375"/>
      <c r="E64" s="375"/>
      <c r="F64" s="375"/>
      <c r="G64" s="375"/>
      <c r="H64" s="375"/>
      <c r="I64" s="376"/>
      <c r="J64" s="233">
        <f>J45+J54+J59</f>
        <v>13130768295</v>
      </c>
      <c r="K64" s="234">
        <f>K45+K54+K59</f>
        <v>802756528.61000133</v>
      </c>
      <c r="L64" s="217"/>
      <c r="M64" s="388">
        <f t="shared" si="3"/>
        <v>13933524823.610001</v>
      </c>
      <c r="N64" s="388"/>
      <c r="O64" s="389"/>
      <c r="P64" s="399">
        <f>Q45+Q54+Q59</f>
        <v>13933524823.610001</v>
      </c>
      <c r="Q64" s="390"/>
      <c r="R64" s="234">
        <f>R45+R54+R59</f>
        <v>13933524823.610001</v>
      </c>
      <c r="S64" s="400">
        <f>R64-J64</f>
        <v>802756528.61000061</v>
      </c>
      <c r="T64" s="388"/>
      <c r="U64" s="401"/>
    </row>
    <row r="65" spans="1:24" ht="7.7" customHeight="1">
      <c r="A65" s="235"/>
      <c r="B65" s="236"/>
      <c r="C65" s="236"/>
      <c r="D65" s="236"/>
      <c r="E65" s="236"/>
      <c r="F65" s="236"/>
      <c r="G65" s="236"/>
      <c r="H65" s="236"/>
      <c r="I65" s="237"/>
      <c r="J65" s="238"/>
      <c r="K65" s="239"/>
      <c r="L65" s="240"/>
      <c r="M65" s="241"/>
      <c r="N65" s="241"/>
      <c r="O65" s="242"/>
      <c r="P65" s="243"/>
      <c r="Q65" s="242"/>
      <c r="R65" s="239"/>
      <c r="S65" s="241"/>
      <c r="T65" s="241"/>
      <c r="U65" s="244"/>
    </row>
    <row r="66" spans="1:24" ht="7.7" customHeight="1">
      <c r="A66" s="374" t="s">
        <v>452</v>
      </c>
      <c r="B66" s="375"/>
      <c r="C66" s="375"/>
      <c r="D66" s="375"/>
      <c r="E66" s="375"/>
      <c r="F66" s="375"/>
      <c r="G66" s="375"/>
      <c r="H66" s="375"/>
      <c r="I66" s="376"/>
      <c r="J66" s="233">
        <v>0</v>
      </c>
      <c r="K66" s="234">
        <f>K67</f>
        <v>0</v>
      </c>
      <c r="L66" s="217"/>
      <c r="M66" s="388">
        <f>J66+K66</f>
        <v>0</v>
      </c>
      <c r="N66" s="388"/>
      <c r="O66" s="389"/>
      <c r="P66" s="245">
        <f>P67</f>
        <v>200550000</v>
      </c>
      <c r="Q66" s="246">
        <f>Q67</f>
        <v>0</v>
      </c>
      <c r="R66" s="234">
        <f>R67</f>
        <v>0</v>
      </c>
      <c r="S66" s="390">
        <f>R66-J66</f>
        <v>0</v>
      </c>
      <c r="T66" s="391"/>
      <c r="U66" s="392"/>
    </row>
    <row r="67" spans="1:24" ht="7.7" customHeight="1">
      <c r="A67" s="359" t="s">
        <v>453</v>
      </c>
      <c r="B67" s="360"/>
      <c r="C67" s="360"/>
      <c r="D67" s="360"/>
      <c r="E67" s="360"/>
      <c r="F67" s="360"/>
      <c r="G67" s="360"/>
      <c r="H67" s="360"/>
      <c r="I67" s="361"/>
      <c r="J67" s="223">
        <v>0</v>
      </c>
      <c r="K67" s="224">
        <v>0</v>
      </c>
      <c r="L67" s="225"/>
      <c r="M67" s="393">
        <f>J67+K67</f>
        <v>0</v>
      </c>
      <c r="N67" s="393"/>
      <c r="O67" s="394"/>
      <c r="P67" s="247">
        <v>200550000</v>
      </c>
      <c r="Q67" s="224">
        <v>0</v>
      </c>
      <c r="R67" s="224">
        <v>0</v>
      </c>
      <c r="S67" s="394">
        <f>R67-J67</f>
        <v>0</v>
      </c>
      <c r="T67" s="395"/>
      <c r="U67" s="396"/>
    </row>
    <row r="68" spans="1:24" ht="7.7" customHeight="1">
      <c r="A68" s="248"/>
      <c r="B68" s="249"/>
      <c r="C68" s="249"/>
      <c r="D68" s="249"/>
      <c r="E68" s="249"/>
      <c r="F68" s="249"/>
      <c r="G68" s="249"/>
      <c r="H68" s="249"/>
      <c r="I68" s="250"/>
      <c r="J68" s="251"/>
      <c r="K68" s="252"/>
      <c r="L68" s="253"/>
      <c r="M68" s="254"/>
      <c r="N68" s="254"/>
      <c r="O68" s="252"/>
      <c r="P68" s="254"/>
      <c r="Q68" s="252"/>
      <c r="R68" s="252"/>
      <c r="S68" s="254"/>
      <c r="T68" s="253"/>
      <c r="U68" s="255"/>
    </row>
    <row r="69" spans="1:24" ht="15" customHeight="1">
      <c r="A69" s="374" t="s">
        <v>454</v>
      </c>
      <c r="B69" s="375"/>
      <c r="C69" s="375"/>
      <c r="D69" s="375"/>
      <c r="E69" s="375"/>
      <c r="F69" s="375"/>
      <c r="G69" s="375"/>
      <c r="H69" s="375"/>
      <c r="I69" s="376"/>
      <c r="J69" s="256">
        <f>J42+J64+J66</f>
        <v>25773631741</v>
      </c>
      <c r="K69" s="257">
        <f>K42+K64+K66</f>
        <v>2510744538.8600011</v>
      </c>
      <c r="L69" s="258"/>
      <c r="M69" s="377">
        <f>J69+K69</f>
        <v>28284376279.860001</v>
      </c>
      <c r="N69" s="377"/>
      <c r="O69" s="378"/>
      <c r="P69" s="379">
        <f>P42+P64+Q66</f>
        <v>28284376279.860001</v>
      </c>
      <c r="Q69" s="378"/>
      <c r="R69" s="257">
        <f>R42+R64+R66</f>
        <v>28284368911.860001</v>
      </c>
      <c r="S69" s="378">
        <f>S42+S64+S66</f>
        <v>2510737170.8600001</v>
      </c>
      <c r="T69" s="380"/>
      <c r="U69" s="381"/>
      <c r="X69" s="259"/>
    </row>
    <row r="70" spans="1:24" ht="5.25" customHeight="1">
      <c r="A70" s="235"/>
      <c r="B70" s="236"/>
      <c r="C70" s="236"/>
      <c r="D70" s="236"/>
      <c r="E70" s="236"/>
      <c r="F70" s="236"/>
      <c r="G70" s="236"/>
      <c r="H70" s="236"/>
      <c r="I70" s="237"/>
      <c r="J70" s="260"/>
      <c r="K70" s="261"/>
      <c r="L70" s="262"/>
      <c r="M70" s="263"/>
      <c r="N70" s="263"/>
      <c r="O70" s="261"/>
      <c r="P70" s="263"/>
      <c r="Q70" s="264"/>
      <c r="R70" s="261"/>
      <c r="S70" s="263"/>
      <c r="T70" s="262"/>
      <c r="U70" s="265"/>
      <c r="X70" s="259"/>
    </row>
    <row r="71" spans="1:24" ht="6.75" customHeight="1">
      <c r="A71" s="382" t="s">
        <v>455</v>
      </c>
      <c r="B71" s="375"/>
      <c r="C71" s="375"/>
      <c r="D71" s="375"/>
      <c r="E71" s="375"/>
      <c r="F71" s="375"/>
      <c r="G71" s="375"/>
      <c r="H71" s="375"/>
      <c r="I71" s="376"/>
      <c r="J71" s="266"/>
      <c r="K71" s="267"/>
      <c r="L71" s="213"/>
      <c r="M71" s="383"/>
      <c r="N71" s="384"/>
      <c r="O71" s="385"/>
      <c r="P71" s="386"/>
      <c r="Q71" s="383"/>
      <c r="R71" s="268"/>
      <c r="S71" s="383"/>
      <c r="T71" s="384"/>
      <c r="U71" s="387"/>
    </row>
    <row r="72" spans="1:24" ht="7.7" customHeight="1">
      <c r="A72" s="359" t="s">
        <v>456</v>
      </c>
      <c r="B72" s="360"/>
      <c r="C72" s="360"/>
      <c r="D72" s="360"/>
      <c r="E72" s="360"/>
      <c r="F72" s="360"/>
      <c r="G72" s="360"/>
      <c r="H72" s="360"/>
      <c r="I72" s="361"/>
      <c r="J72" s="269">
        <v>0</v>
      </c>
      <c r="K72" s="270">
        <v>0</v>
      </c>
      <c r="L72" s="271"/>
      <c r="M72" s="362">
        <f>J72+K72</f>
        <v>0</v>
      </c>
      <c r="N72" s="362"/>
      <c r="O72" s="363"/>
      <c r="P72" s="364">
        <v>0</v>
      </c>
      <c r="Q72" s="363"/>
      <c r="R72" s="272">
        <v>0</v>
      </c>
      <c r="S72" s="364">
        <f>R72-J72</f>
        <v>0</v>
      </c>
      <c r="T72" s="362"/>
      <c r="U72" s="373"/>
    </row>
    <row r="73" spans="1:24" ht="7.5" customHeight="1">
      <c r="A73" s="359" t="s">
        <v>457</v>
      </c>
      <c r="B73" s="360"/>
      <c r="C73" s="360"/>
      <c r="D73" s="360"/>
      <c r="E73" s="360"/>
      <c r="F73" s="360"/>
      <c r="G73" s="360"/>
      <c r="H73" s="360"/>
      <c r="I73" s="361"/>
      <c r="J73" s="269">
        <v>0</v>
      </c>
      <c r="K73" s="270">
        <v>0</v>
      </c>
      <c r="L73" s="271"/>
      <c r="M73" s="362">
        <v>0</v>
      </c>
      <c r="N73" s="362"/>
      <c r="O73" s="363"/>
      <c r="P73" s="364">
        <v>0</v>
      </c>
      <c r="Q73" s="363"/>
      <c r="R73" s="272">
        <v>0</v>
      </c>
      <c r="S73" s="363">
        <v>0</v>
      </c>
      <c r="T73" s="365"/>
      <c r="U73" s="366"/>
      <c r="W73" s="273"/>
    </row>
    <row r="74" spans="1:24" ht="7.7" customHeight="1">
      <c r="A74" s="359" t="s">
        <v>458</v>
      </c>
      <c r="B74" s="360"/>
      <c r="C74" s="360"/>
      <c r="D74" s="360"/>
      <c r="E74" s="360"/>
      <c r="F74" s="360"/>
      <c r="G74" s="360"/>
      <c r="H74" s="360"/>
      <c r="I74" s="361"/>
      <c r="J74" s="269">
        <v>0</v>
      </c>
      <c r="K74" s="270">
        <f>K72</f>
        <v>0</v>
      </c>
      <c r="L74" s="271"/>
      <c r="M74" s="362">
        <f>M72</f>
        <v>0</v>
      </c>
      <c r="N74" s="362"/>
      <c r="O74" s="363"/>
      <c r="P74" s="364">
        <f>P72</f>
        <v>0</v>
      </c>
      <c r="Q74" s="363"/>
      <c r="R74" s="272">
        <f>R72</f>
        <v>0</v>
      </c>
      <c r="S74" s="363">
        <f>S72</f>
        <v>0</v>
      </c>
      <c r="T74" s="365"/>
      <c r="U74" s="366"/>
      <c r="W74" s="259"/>
    </row>
    <row r="75" spans="1:24" ht="2.25" customHeight="1">
      <c r="A75" s="367" t="s">
        <v>255</v>
      </c>
      <c r="B75" s="368"/>
      <c r="C75" s="368"/>
      <c r="D75" s="368"/>
      <c r="E75" s="368"/>
      <c r="F75" s="368"/>
      <c r="G75" s="368"/>
      <c r="H75" s="368"/>
      <c r="I75" s="369"/>
      <c r="J75" s="274" t="s">
        <v>255</v>
      </c>
      <c r="K75" s="274" t="s">
        <v>255</v>
      </c>
      <c r="M75" s="370" t="s">
        <v>255</v>
      </c>
      <c r="N75" s="368"/>
      <c r="O75" s="369"/>
      <c r="P75" s="371" t="s">
        <v>255</v>
      </c>
      <c r="Q75" s="370"/>
      <c r="R75" s="274" t="s">
        <v>255</v>
      </c>
      <c r="S75" s="370" t="s">
        <v>255</v>
      </c>
      <c r="T75" s="368"/>
      <c r="U75" s="372"/>
    </row>
    <row r="76" spans="1:24" ht="15" hidden="1" customHeight="1">
      <c r="A76" s="275"/>
      <c r="U76" s="276"/>
    </row>
    <row r="77" spans="1:24">
      <c r="A77" s="275"/>
      <c r="U77" s="276"/>
    </row>
    <row r="78" spans="1:24">
      <c r="A78" s="275"/>
      <c r="U78" s="276"/>
    </row>
    <row r="79" spans="1:24" ht="12" customHeight="1">
      <c r="A79" s="275"/>
      <c r="B79" s="277"/>
      <c r="C79" s="278"/>
      <c r="D79" s="278"/>
      <c r="E79" s="279"/>
      <c r="F79" s="278"/>
      <c r="G79" s="278"/>
      <c r="H79" s="278"/>
      <c r="I79" s="278"/>
      <c r="J79" s="278"/>
      <c r="K79" s="278"/>
      <c r="L79" s="278"/>
      <c r="M79" s="278"/>
      <c r="N79" s="278"/>
      <c r="O79" s="278"/>
      <c r="P79" s="278"/>
      <c r="Q79" s="278"/>
      <c r="R79" s="278"/>
      <c r="S79" s="278"/>
      <c r="T79" s="278"/>
      <c r="U79" s="280"/>
    </row>
    <row r="80" spans="1:24" ht="9.75" customHeight="1">
      <c r="A80" s="275"/>
      <c r="B80" s="278"/>
      <c r="C80" s="278"/>
      <c r="D80" s="278"/>
      <c r="E80" s="281"/>
      <c r="F80" s="278"/>
      <c r="G80" s="278"/>
      <c r="H80" s="278"/>
      <c r="I80" s="278"/>
      <c r="J80" s="278"/>
      <c r="K80" s="281"/>
      <c r="L80" s="281"/>
      <c r="M80" s="282"/>
      <c r="N80" s="282"/>
      <c r="O80" s="282"/>
      <c r="P80" s="282"/>
      <c r="Q80" s="282"/>
      <c r="R80" s="278"/>
      <c r="S80" s="278"/>
      <c r="T80" s="278"/>
      <c r="U80" s="280"/>
    </row>
    <row r="81" spans="1:21" ht="25.5" customHeight="1">
      <c r="A81" s="275"/>
      <c r="B81" s="278"/>
      <c r="C81" s="278"/>
      <c r="D81" s="352" t="s">
        <v>469</v>
      </c>
      <c r="E81" s="352"/>
      <c r="F81" s="352"/>
      <c r="G81" s="352"/>
      <c r="H81" s="278"/>
      <c r="I81" s="353" t="s">
        <v>470</v>
      </c>
      <c r="J81" s="353"/>
      <c r="K81" s="353"/>
      <c r="L81" s="353"/>
      <c r="M81" s="353"/>
      <c r="N81" s="283"/>
      <c r="O81" s="283"/>
      <c r="P81" s="283"/>
      <c r="Q81" s="353" t="s">
        <v>471</v>
      </c>
      <c r="R81" s="353"/>
      <c r="S81" s="353"/>
      <c r="T81" s="353"/>
      <c r="U81" s="354"/>
    </row>
    <row r="82" spans="1:21" ht="85.5" customHeight="1">
      <c r="A82" s="284"/>
      <c r="B82" s="285"/>
      <c r="C82" s="285"/>
      <c r="D82" s="355" t="s">
        <v>472</v>
      </c>
      <c r="E82" s="355"/>
      <c r="F82" s="355"/>
      <c r="G82" s="355"/>
      <c r="H82" s="285"/>
      <c r="I82" s="356" t="s">
        <v>473</v>
      </c>
      <c r="J82" s="356"/>
      <c r="K82" s="356"/>
      <c r="L82" s="356"/>
      <c r="M82" s="356"/>
      <c r="N82" s="285"/>
      <c r="O82" s="285"/>
      <c r="P82" s="285"/>
      <c r="Q82" s="357" t="s">
        <v>474</v>
      </c>
      <c r="R82" s="357"/>
      <c r="S82" s="357"/>
      <c r="T82" s="357"/>
      <c r="U82" s="358"/>
    </row>
  </sheetData>
  <mergeCells count="215">
    <mergeCell ref="S8:U9"/>
    <mergeCell ref="M9:O9"/>
    <mergeCell ref="P9:Q9"/>
    <mergeCell ref="A10:I10"/>
    <mergeCell ref="M10:O10"/>
    <mergeCell ref="P10:Q10"/>
    <mergeCell ref="S10:U10"/>
    <mergeCell ref="B2:B5"/>
    <mergeCell ref="F2:P2"/>
    <mergeCell ref="F3:P3"/>
    <mergeCell ref="F5:P6"/>
    <mergeCell ref="A8:I9"/>
    <mergeCell ref="J8:R8"/>
    <mergeCell ref="A13:I13"/>
    <mergeCell ref="M13:O13"/>
    <mergeCell ref="S13:U13"/>
    <mergeCell ref="A14:I14"/>
    <mergeCell ref="M14:O14"/>
    <mergeCell ref="S14:U14"/>
    <mergeCell ref="A11:I11"/>
    <mergeCell ref="M11:O11"/>
    <mergeCell ref="S11:U11"/>
    <mergeCell ref="A12:I12"/>
    <mergeCell ref="M12:O12"/>
    <mergeCell ref="S12:U12"/>
    <mergeCell ref="A17:I17"/>
    <mergeCell ref="M17:O17"/>
    <mergeCell ref="S17:U17"/>
    <mergeCell ref="A18:I18"/>
    <mergeCell ref="M18:O18"/>
    <mergeCell ref="S18:U18"/>
    <mergeCell ref="A15:I15"/>
    <mergeCell ref="M15:O15"/>
    <mergeCell ref="S15:U15"/>
    <mergeCell ref="A16:I16"/>
    <mergeCell ref="M16:O16"/>
    <mergeCell ref="S16:U16"/>
    <mergeCell ref="A21:I21"/>
    <mergeCell ref="M21:O21"/>
    <mergeCell ref="S21:U21"/>
    <mergeCell ref="A22:I22"/>
    <mergeCell ref="M22:O22"/>
    <mergeCell ref="S22:U22"/>
    <mergeCell ref="A19:I19"/>
    <mergeCell ref="M19:O19"/>
    <mergeCell ref="S19:U19"/>
    <mergeCell ref="A20:I20"/>
    <mergeCell ref="M20:O20"/>
    <mergeCell ref="S20:U20"/>
    <mergeCell ref="A25:I25"/>
    <mergeCell ref="M25:O25"/>
    <mergeCell ref="S25:U25"/>
    <mergeCell ref="A26:I26"/>
    <mergeCell ref="M26:O26"/>
    <mergeCell ref="S26:U26"/>
    <mergeCell ref="A23:I23"/>
    <mergeCell ref="M23:O23"/>
    <mergeCell ref="S23:U23"/>
    <mergeCell ref="A24:I24"/>
    <mergeCell ref="M24:O24"/>
    <mergeCell ref="S24:U24"/>
    <mergeCell ref="A29:I29"/>
    <mergeCell ref="M29:O29"/>
    <mergeCell ref="S29:U29"/>
    <mergeCell ref="A30:I30"/>
    <mergeCell ref="M30:O30"/>
    <mergeCell ref="S30:U30"/>
    <mergeCell ref="A27:I27"/>
    <mergeCell ref="M27:O27"/>
    <mergeCell ref="S27:U27"/>
    <mergeCell ref="A28:I28"/>
    <mergeCell ref="M28:O28"/>
    <mergeCell ref="S28:U28"/>
    <mergeCell ref="A33:I33"/>
    <mergeCell ref="M33:O33"/>
    <mergeCell ref="S33:U33"/>
    <mergeCell ref="A34:I34"/>
    <mergeCell ref="M34:O34"/>
    <mergeCell ref="S34:U34"/>
    <mergeCell ref="A31:I31"/>
    <mergeCell ref="M31:O31"/>
    <mergeCell ref="S31:U31"/>
    <mergeCell ref="A32:I32"/>
    <mergeCell ref="M32:O32"/>
    <mergeCell ref="S32:U32"/>
    <mergeCell ref="A37:I37"/>
    <mergeCell ref="M37:O37"/>
    <mergeCell ref="S37:U37"/>
    <mergeCell ref="A38:I38"/>
    <mergeCell ref="M38:O38"/>
    <mergeCell ref="S38:U38"/>
    <mergeCell ref="A35:I35"/>
    <mergeCell ref="M35:O35"/>
    <mergeCell ref="S35:U35"/>
    <mergeCell ref="A36:I36"/>
    <mergeCell ref="M36:O36"/>
    <mergeCell ref="S36:U36"/>
    <mergeCell ref="A41:I41"/>
    <mergeCell ref="M41:O41"/>
    <mergeCell ref="S41:U41"/>
    <mergeCell ref="A42:I42"/>
    <mergeCell ref="M42:O42"/>
    <mergeCell ref="P42:Q42"/>
    <mergeCell ref="S42:U42"/>
    <mergeCell ref="A39:I39"/>
    <mergeCell ref="M39:O39"/>
    <mergeCell ref="S39:U39"/>
    <mergeCell ref="A40:I40"/>
    <mergeCell ref="M40:O40"/>
    <mergeCell ref="S40:U40"/>
    <mergeCell ref="A45:I45"/>
    <mergeCell ref="M45:O45"/>
    <mergeCell ref="S45:U45"/>
    <mergeCell ref="A46:I46"/>
    <mergeCell ref="M46:O46"/>
    <mergeCell ref="S46:U46"/>
    <mergeCell ref="A43:I43"/>
    <mergeCell ref="M43:O43"/>
    <mergeCell ref="P43:Q43"/>
    <mergeCell ref="S43:U43"/>
    <mergeCell ref="A44:I44"/>
    <mergeCell ref="M44:O44"/>
    <mergeCell ref="P44:Q44"/>
    <mergeCell ref="S44:U44"/>
    <mergeCell ref="A49:I49"/>
    <mergeCell ref="M49:O49"/>
    <mergeCell ref="S49:U49"/>
    <mergeCell ref="A50:I50"/>
    <mergeCell ref="M50:O50"/>
    <mergeCell ref="S50:U50"/>
    <mergeCell ref="A47:I47"/>
    <mergeCell ref="M47:O47"/>
    <mergeCell ref="S47:U47"/>
    <mergeCell ref="A48:I48"/>
    <mergeCell ref="M48:O48"/>
    <mergeCell ref="S48:U48"/>
    <mergeCell ref="A53:I53"/>
    <mergeCell ref="M53:O53"/>
    <mergeCell ref="S53:U53"/>
    <mergeCell ref="A54:I54"/>
    <mergeCell ref="M54:O54"/>
    <mergeCell ref="S54:U54"/>
    <mergeCell ref="A51:I51"/>
    <mergeCell ref="M51:O51"/>
    <mergeCell ref="S51:U51"/>
    <mergeCell ref="A52:I52"/>
    <mergeCell ref="M52:O52"/>
    <mergeCell ref="S52:U52"/>
    <mergeCell ref="A57:I57"/>
    <mergeCell ref="M57:O57"/>
    <mergeCell ref="S57:U57"/>
    <mergeCell ref="A58:I58"/>
    <mergeCell ref="M58:O58"/>
    <mergeCell ref="S58:U58"/>
    <mergeCell ref="A55:I55"/>
    <mergeCell ref="M55:O55"/>
    <mergeCell ref="S55:U55"/>
    <mergeCell ref="A56:I56"/>
    <mergeCell ref="M56:O56"/>
    <mergeCell ref="S56:U56"/>
    <mergeCell ref="A61:I61"/>
    <mergeCell ref="M61:O61"/>
    <mergeCell ref="S61:U61"/>
    <mergeCell ref="A62:I62"/>
    <mergeCell ref="M62:O62"/>
    <mergeCell ref="S62:U62"/>
    <mergeCell ref="A59:I59"/>
    <mergeCell ref="M59:O59"/>
    <mergeCell ref="S59:U59"/>
    <mergeCell ref="A60:I60"/>
    <mergeCell ref="M60:O60"/>
    <mergeCell ref="S60:U60"/>
    <mergeCell ref="A66:I66"/>
    <mergeCell ref="M66:O66"/>
    <mergeCell ref="S66:U66"/>
    <mergeCell ref="A67:I67"/>
    <mergeCell ref="M67:O67"/>
    <mergeCell ref="S67:U67"/>
    <mergeCell ref="A63:I63"/>
    <mergeCell ref="M63:O63"/>
    <mergeCell ref="S63:U63"/>
    <mergeCell ref="A64:I64"/>
    <mergeCell ref="M64:O64"/>
    <mergeCell ref="P64:Q64"/>
    <mergeCell ref="S64:U64"/>
    <mergeCell ref="A72:I72"/>
    <mergeCell ref="M72:O72"/>
    <mergeCell ref="P72:Q72"/>
    <mergeCell ref="S72:U72"/>
    <mergeCell ref="A73:I73"/>
    <mergeCell ref="M73:O73"/>
    <mergeCell ref="P73:Q73"/>
    <mergeCell ref="S73:U73"/>
    <mergeCell ref="A69:I69"/>
    <mergeCell ref="M69:O69"/>
    <mergeCell ref="P69:Q69"/>
    <mergeCell ref="S69:U69"/>
    <mergeCell ref="A71:I71"/>
    <mergeCell ref="M71:O71"/>
    <mergeCell ref="P71:Q71"/>
    <mergeCell ref="S71:U71"/>
    <mergeCell ref="D81:G81"/>
    <mergeCell ref="I81:M81"/>
    <mergeCell ref="Q81:U81"/>
    <mergeCell ref="D82:G82"/>
    <mergeCell ref="I82:M82"/>
    <mergeCell ref="Q82:U82"/>
    <mergeCell ref="A74:I74"/>
    <mergeCell ref="M74:O74"/>
    <mergeCell ref="P74:Q74"/>
    <mergeCell ref="S74:U74"/>
    <mergeCell ref="A75:I75"/>
    <mergeCell ref="M75:O75"/>
    <mergeCell ref="P75:Q75"/>
    <mergeCell ref="S75:U75"/>
  </mergeCells>
  <printOptions horizontalCentered="1" verticalCentered="1"/>
  <pageMargins left="0.51181102362204722" right="0.51181102362204722" top="0.15748031496062992" bottom="0.15748031496062992" header="0.31496062992125984" footer="0.31496062992125984"/>
  <pageSetup scale="74" fitToHeight="0"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C2596-B197-4E63-A565-BC5E6BF763F5}">
  <sheetPr>
    <pageSetUpPr fitToPage="1"/>
  </sheetPr>
  <dimension ref="A1:P173"/>
  <sheetViews>
    <sheetView showGridLines="0" view="pageBreakPreview" zoomScale="85" zoomScaleNormal="85" zoomScaleSheetLayoutView="85" workbookViewId="0">
      <pane ySplit="4" topLeftCell="A5" activePane="bottomLeft" state="frozen"/>
      <selection pane="bottomLeft" activeCell="G15" sqref="G15"/>
    </sheetView>
  </sheetViews>
  <sheetFormatPr baseColWidth="10" defaultRowHeight="15"/>
  <cols>
    <col min="1" max="1" width="0.28515625" style="186" customWidth="1"/>
    <col min="2" max="2" width="3.140625" style="186" customWidth="1"/>
    <col min="3" max="3" width="25.140625" style="186" customWidth="1"/>
    <col min="4" max="4" width="30.28515625" style="186" customWidth="1"/>
    <col min="5" max="5" width="55.140625" style="186" customWidth="1"/>
    <col min="6" max="6" width="3" style="186" customWidth="1"/>
    <col min="7" max="7" width="28.42578125" style="186" customWidth="1"/>
    <col min="8" max="8" width="26.140625" style="186" customWidth="1"/>
    <col min="9" max="10" width="28.5703125" style="186" customWidth="1"/>
    <col min="11" max="11" width="22.28515625" style="186" customWidth="1"/>
    <col min="12" max="12" width="1.140625" style="186" customWidth="1"/>
    <col min="13" max="13" width="3.85546875" style="186" customWidth="1"/>
    <col min="14" max="14" width="1.5703125" style="186" customWidth="1"/>
    <col min="15" max="15" width="21.5703125" style="186" customWidth="1"/>
    <col min="16" max="16" width="4.28515625" style="186" customWidth="1"/>
    <col min="17" max="16384" width="11.42578125" style="186"/>
  </cols>
  <sheetData>
    <row r="1" spans="1:16" ht="28.5" customHeight="1">
      <c r="C1" s="444" t="s">
        <v>165</v>
      </c>
      <c r="D1" s="445"/>
      <c r="E1" s="445"/>
      <c r="F1" s="445"/>
      <c r="G1" s="445"/>
      <c r="H1" s="445"/>
      <c r="I1" s="445"/>
      <c r="J1" s="445"/>
      <c r="K1" s="445"/>
      <c r="L1" s="445"/>
      <c r="M1" s="445"/>
      <c r="N1" s="445"/>
      <c r="O1" s="445"/>
      <c r="P1" s="445"/>
    </row>
    <row r="2" spans="1:16" ht="133.5" customHeight="1">
      <c r="C2" s="446" t="s">
        <v>292</v>
      </c>
      <c r="D2" s="447"/>
      <c r="E2" s="447"/>
      <c r="F2" s="447"/>
      <c r="G2" s="447"/>
      <c r="H2" s="447"/>
      <c r="I2" s="447"/>
      <c r="J2" s="447"/>
      <c r="K2" s="447"/>
      <c r="L2" s="447"/>
      <c r="M2" s="447"/>
      <c r="N2" s="447"/>
      <c r="O2" s="447"/>
      <c r="P2" s="447"/>
    </row>
    <row r="3" spans="1:16" ht="2.65" customHeight="1">
      <c r="C3" s="447"/>
      <c r="D3" s="447"/>
      <c r="E3" s="447"/>
      <c r="F3" s="447"/>
      <c r="G3" s="447"/>
      <c r="H3" s="447"/>
      <c r="I3" s="447"/>
      <c r="J3" s="447"/>
      <c r="K3" s="447"/>
      <c r="L3" s="447"/>
      <c r="M3" s="447"/>
      <c r="N3" s="447"/>
      <c r="O3" s="447"/>
      <c r="P3" s="447"/>
    </row>
    <row r="4" spans="1:16" ht="3.95" customHeight="1"/>
    <row r="5" spans="1:16" ht="2.25" customHeight="1"/>
    <row r="6" spans="1:16" ht="27" customHeight="1">
      <c r="A6" s="448" t="s">
        <v>255</v>
      </c>
      <c r="B6" s="449"/>
      <c r="C6" s="449"/>
      <c r="D6" s="449"/>
      <c r="E6" s="449"/>
      <c r="F6" s="450"/>
      <c r="G6" s="451" t="s">
        <v>233</v>
      </c>
      <c r="H6" s="451"/>
      <c r="I6" s="451"/>
      <c r="J6" s="451"/>
      <c r="K6" s="451"/>
      <c r="L6" s="451"/>
      <c r="M6" s="451"/>
      <c r="N6" s="452"/>
      <c r="O6" s="448" t="s">
        <v>256</v>
      </c>
      <c r="P6" s="450"/>
    </row>
    <row r="7" spans="1:16" ht="45.75" customHeight="1">
      <c r="A7" s="453" t="s">
        <v>134</v>
      </c>
      <c r="B7" s="455"/>
      <c r="C7" s="455"/>
      <c r="D7" s="455"/>
      <c r="E7" s="455"/>
      <c r="F7" s="454"/>
      <c r="G7" s="187" t="s">
        <v>160</v>
      </c>
      <c r="H7" s="187" t="s">
        <v>236</v>
      </c>
      <c r="I7" s="187" t="s">
        <v>237</v>
      </c>
      <c r="J7" s="187" t="s">
        <v>120</v>
      </c>
      <c r="K7" s="456" t="s">
        <v>159</v>
      </c>
      <c r="L7" s="451"/>
      <c r="M7" s="451"/>
      <c r="N7" s="452"/>
      <c r="O7" s="453"/>
      <c r="P7" s="454"/>
    </row>
    <row r="8" spans="1:16" ht="23.25">
      <c r="A8" s="435" t="s">
        <v>257</v>
      </c>
      <c r="B8" s="436"/>
      <c r="C8" s="436"/>
      <c r="D8" s="436"/>
      <c r="E8" s="436"/>
      <c r="F8" s="436"/>
      <c r="G8" s="193">
        <v>12642863446</v>
      </c>
      <c r="H8" s="193">
        <v>2152206536.02</v>
      </c>
      <c r="I8" s="193">
        <v>14795069982.02</v>
      </c>
      <c r="J8" s="193">
        <v>13442982056.639999</v>
      </c>
      <c r="K8" s="437">
        <v>13384998576.040001</v>
      </c>
      <c r="L8" s="438"/>
      <c r="M8" s="438"/>
      <c r="N8" s="438"/>
      <c r="O8" s="439">
        <v>1352087925.3800001</v>
      </c>
      <c r="P8" s="440"/>
    </row>
    <row r="9" spans="1:16" ht="23.25">
      <c r="A9" s="441" t="s">
        <v>293</v>
      </c>
      <c r="B9" s="436"/>
      <c r="C9" s="436"/>
      <c r="D9" s="436"/>
      <c r="E9" s="436"/>
      <c r="F9" s="436"/>
      <c r="G9" s="194">
        <v>2446886211</v>
      </c>
      <c r="H9" s="194">
        <v>-71586914.950000003</v>
      </c>
      <c r="I9" s="194">
        <v>2375299296.0500002</v>
      </c>
      <c r="J9" s="194">
        <v>2350757781.6700001</v>
      </c>
      <c r="K9" s="442">
        <v>2350757781.6700001</v>
      </c>
      <c r="L9" s="438"/>
      <c r="M9" s="438"/>
      <c r="N9" s="438"/>
      <c r="O9" s="443">
        <v>24541514.379999999</v>
      </c>
      <c r="P9" s="440"/>
    </row>
    <row r="10" spans="1:16" ht="23.25">
      <c r="A10" s="457" t="s">
        <v>294</v>
      </c>
      <c r="B10" s="436"/>
      <c r="C10" s="436"/>
      <c r="D10" s="436"/>
      <c r="E10" s="436"/>
      <c r="F10" s="436"/>
      <c r="G10" s="194">
        <v>1142474672</v>
      </c>
      <c r="H10" s="194">
        <v>-7132443.2800000003</v>
      </c>
      <c r="I10" s="194">
        <v>1135342228.72</v>
      </c>
      <c r="J10" s="194">
        <v>1127288669.01</v>
      </c>
      <c r="K10" s="442">
        <v>1127288669.01</v>
      </c>
      <c r="L10" s="438"/>
      <c r="M10" s="438"/>
      <c r="N10" s="438"/>
      <c r="O10" s="443">
        <v>8053559.71</v>
      </c>
      <c r="P10" s="440"/>
    </row>
    <row r="11" spans="1:16" ht="23.25">
      <c r="A11" s="457" t="s">
        <v>295</v>
      </c>
      <c r="B11" s="436"/>
      <c r="C11" s="436"/>
      <c r="D11" s="436"/>
      <c r="E11" s="436"/>
      <c r="F11" s="436"/>
      <c r="G11" s="194">
        <v>143025290</v>
      </c>
      <c r="H11" s="194">
        <v>-37397432.880000003</v>
      </c>
      <c r="I11" s="194">
        <v>105627857.12</v>
      </c>
      <c r="J11" s="194">
        <v>102238698.94</v>
      </c>
      <c r="K11" s="442">
        <v>102238698.94</v>
      </c>
      <c r="L11" s="438"/>
      <c r="M11" s="438"/>
      <c r="N11" s="438"/>
      <c r="O11" s="443">
        <v>3389158.18</v>
      </c>
      <c r="P11" s="440"/>
    </row>
    <row r="12" spans="1:16" ht="23.25">
      <c r="A12" s="457" t="s">
        <v>296</v>
      </c>
      <c r="B12" s="436"/>
      <c r="C12" s="436"/>
      <c r="D12" s="436"/>
      <c r="E12" s="436"/>
      <c r="F12" s="436"/>
      <c r="G12" s="194">
        <v>603351456</v>
      </c>
      <c r="H12" s="194">
        <v>-54756545.359999999</v>
      </c>
      <c r="I12" s="194">
        <v>548594910.63999999</v>
      </c>
      <c r="J12" s="194">
        <v>543678843.16999996</v>
      </c>
      <c r="K12" s="442">
        <v>543678843.16999996</v>
      </c>
      <c r="L12" s="438"/>
      <c r="M12" s="438"/>
      <c r="N12" s="438"/>
      <c r="O12" s="443">
        <v>4916067.47</v>
      </c>
      <c r="P12" s="440"/>
    </row>
    <row r="13" spans="1:16" ht="23.25">
      <c r="A13" s="457" t="s">
        <v>297</v>
      </c>
      <c r="B13" s="436"/>
      <c r="C13" s="436"/>
      <c r="D13" s="436"/>
      <c r="E13" s="436"/>
      <c r="F13" s="436"/>
      <c r="G13" s="194">
        <v>551893236</v>
      </c>
      <c r="H13" s="194">
        <v>-2565425.7799999998</v>
      </c>
      <c r="I13" s="194">
        <v>549327810.22000003</v>
      </c>
      <c r="J13" s="194">
        <v>546634960.49000001</v>
      </c>
      <c r="K13" s="442">
        <v>546634960.49000001</v>
      </c>
      <c r="L13" s="438"/>
      <c r="M13" s="438"/>
      <c r="N13" s="438"/>
      <c r="O13" s="443">
        <v>2692849.73</v>
      </c>
      <c r="P13" s="440"/>
    </row>
    <row r="14" spans="1:16" ht="23.25">
      <c r="A14" s="457" t="s">
        <v>298</v>
      </c>
      <c r="B14" s="436"/>
      <c r="C14" s="436"/>
      <c r="D14" s="436"/>
      <c r="E14" s="436"/>
      <c r="F14" s="436"/>
      <c r="G14" s="194">
        <v>0</v>
      </c>
      <c r="H14" s="194">
        <v>32022089.789999999</v>
      </c>
      <c r="I14" s="194">
        <v>32022089.789999999</v>
      </c>
      <c r="J14" s="194">
        <v>30916610.059999999</v>
      </c>
      <c r="K14" s="442">
        <v>30916610.059999999</v>
      </c>
      <c r="L14" s="438"/>
      <c r="M14" s="438"/>
      <c r="N14" s="438"/>
      <c r="O14" s="443">
        <v>1105479.73</v>
      </c>
      <c r="P14" s="440"/>
    </row>
    <row r="15" spans="1:16" ht="23.25">
      <c r="A15" s="457" t="s">
        <v>299</v>
      </c>
      <c r="B15" s="436"/>
      <c r="C15" s="436"/>
      <c r="D15" s="436"/>
      <c r="E15" s="436"/>
      <c r="F15" s="436"/>
      <c r="G15" s="194">
        <v>6141557</v>
      </c>
      <c r="H15" s="194">
        <v>-1757157.44</v>
      </c>
      <c r="I15" s="194">
        <v>4384399.5599999996</v>
      </c>
      <c r="J15" s="194">
        <v>0</v>
      </c>
      <c r="K15" s="442">
        <v>0</v>
      </c>
      <c r="L15" s="438"/>
      <c r="M15" s="438"/>
      <c r="N15" s="438"/>
      <c r="O15" s="443">
        <v>4384399.5599999996</v>
      </c>
      <c r="P15" s="440"/>
    </row>
    <row r="16" spans="1:16" ht="23.25">
      <c r="A16" s="457" t="s">
        <v>300</v>
      </c>
      <c r="B16" s="436"/>
      <c r="C16" s="436"/>
      <c r="D16" s="436"/>
      <c r="E16" s="436"/>
      <c r="F16" s="436"/>
      <c r="G16" s="194">
        <v>0</v>
      </c>
      <c r="H16" s="194">
        <v>0</v>
      </c>
      <c r="I16" s="194">
        <v>0</v>
      </c>
      <c r="J16" s="194">
        <v>0</v>
      </c>
      <c r="K16" s="442">
        <v>0</v>
      </c>
      <c r="L16" s="438"/>
      <c r="M16" s="438"/>
      <c r="N16" s="438"/>
      <c r="O16" s="443">
        <v>0</v>
      </c>
      <c r="P16" s="440"/>
    </row>
    <row r="17" spans="1:16" ht="23.25">
      <c r="A17" s="457" t="s">
        <v>255</v>
      </c>
      <c r="B17" s="436"/>
      <c r="C17" s="436"/>
      <c r="D17" s="436"/>
      <c r="E17" s="436"/>
      <c r="F17" s="436"/>
      <c r="G17" s="195" t="s">
        <v>255</v>
      </c>
      <c r="H17" s="195" t="s">
        <v>255</v>
      </c>
      <c r="I17" s="195" t="s">
        <v>255</v>
      </c>
      <c r="J17" s="195" t="s">
        <v>255</v>
      </c>
      <c r="K17" s="458" t="s">
        <v>255</v>
      </c>
      <c r="L17" s="438"/>
      <c r="M17" s="438"/>
      <c r="N17" s="438"/>
      <c r="O17" s="459" t="s">
        <v>255</v>
      </c>
      <c r="P17" s="440"/>
    </row>
    <row r="18" spans="1:16" ht="23.25">
      <c r="A18" s="441" t="s">
        <v>301</v>
      </c>
      <c r="B18" s="436"/>
      <c r="C18" s="436"/>
      <c r="D18" s="436"/>
      <c r="E18" s="436"/>
      <c r="F18" s="436"/>
      <c r="G18" s="194">
        <v>367380250</v>
      </c>
      <c r="H18" s="194">
        <v>14334000.27</v>
      </c>
      <c r="I18" s="194">
        <v>381714250.26999998</v>
      </c>
      <c r="J18" s="194">
        <v>270902786.06999999</v>
      </c>
      <c r="K18" s="442">
        <v>270902786.06999999</v>
      </c>
      <c r="L18" s="438"/>
      <c r="M18" s="438"/>
      <c r="N18" s="438"/>
      <c r="O18" s="443">
        <v>110811464.2</v>
      </c>
      <c r="P18" s="440"/>
    </row>
    <row r="19" spans="1:16" ht="44.25" customHeight="1">
      <c r="A19" s="457" t="s">
        <v>302</v>
      </c>
      <c r="B19" s="436"/>
      <c r="C19" s="436"/>
      <c r="D19" s="436"/>
      <c r="E19" s="436"/>
      <c r="F19" s="436"/>
      <c r="G19" s="194">
        <v>106732356</v>
      </c>
      <c r="H19" s="194">
        <v>-22846018.16</v>
      </c>
      <c r="I19" s="194">
        <v>83886337.840000004</v>
      </c>
      <c r="J19" s="194">
        <v>58052481.380000003</v>
      </c>
      <c r="K19" s="442">
        <v>58052481.380000003</v>
      </c>
      <c r="L19" s="438"/>
      <c r="M19" s="438"/>
      <c r="N19" s="438"/>
      <c r="O19" s="443">
        <v>25833856.460000001</v>
      </c>
      <c r="P19" s="440"/>
    </row>
    <row r="20" spans="1:16" ht="23.25">
      <c r="A20" s="457" t="s">
        <v>303</v>
      </c>
      <c r="B20" s="436"/>
      <c r="C20" s="436"/>
      <c r="D20" s="436"/>
      <c r="E20" s="436"/>
      <c r="F20" s="436"/>
      <c r="G20" s="194">
        <v>62315514</v>
      </c>
      <c r="H20" s="194">
        <v>-3424282.8</v>
      </c>
      <c r="I20" s="194">
        <v>58891231.200000003</v>
      </c>
      <c r="J20" s="194">
        <v>54387667.609999999</v>
      </c>
      <c r="K20" s="442">
        <v>54387667.609999999</v>
      </c>
      <c r="L20" s="438"/>
      <c r="M20" s="438"/>
      <c r="N20" s="438"/>
      <c r="O20" s="443">
        <v>4503563.59</v>
      </c>
      <c r="P20" s="440"/>
    </row>
    <row r="21" spans="1:16" ht="23.25">
      <c r="A21" s="457" t="s">
        <v>304</v>
      </c>
      <c r="B21" s="436"/>
      <c r="C21" s="436"/>
      <c r="D21" s="436"/>
      <c r="E21" s="436"/>
      <c r="F21" s="436"/>
      <c r="G21" s="194">
        <v>21300</v>
      </c>
      <c r="H21" s="194">
        <v>1471482.56</v>
      </c>
      <c r="I21" s="194">
        <v>1492782.56</v>
      </c>
      <c r="J21" s="194">
        <v>1226064.1499999999</v>
      </c>
      <c r="K21" s="442">
        <v>1226064.1499999999</v>
      </c>
      <c r="L21" s="438"/>
      <c r="M21" s="438"/>
      <c r="N21" s="438"/>
      <c r="O21" s="443">
        <v>266718.40999999997</v>
      </c>
      <c r="P21" s="440"/>
    </row>
    <row r="22" spans="1:16" ht="21.75" customHeight="1">
      <c r="A22" s="457" t="s">
        <v>305</v>
      </c>
      <c r="B22" s="436"/>
      <c r="C22" s="436"/>
      <c r="D22" s="436"/>
      <c r="E22" s="436"/>
      <c r="F22" s="436"/>
      <c r="G22" s="194">
        <v>4742951</v>
      </c>
      <c r="H22" s="194">
        <v>9571037.6500000004</v>
      </c>
      <c r="I22" s="194">
        <v>14313988.65</v>
      </c>
      <c r="J22" s="194">
        <v>11499009.140000001</v>
      </c>
      <c r="K22" s="442">
        <v>11499009.140000001</v>
      </c>
      <c r="L22" s="438"/>
      <c r="M22" s="438"/>
      <c r="N22" s="438"/>
      <c r="O22" s="443">
        <v>2814979.51</v>
      </c>
      <c r="P22" s="440"/>
    </row>
    <row r="23" spans="1:16" ht="23.25">
      <c r="A23" s="457" t="s">
        <v>306</v>
      </c>
      <c r="B23" s="436"/>
      <c r="C23" s="436"/>
      <c r="D23" s="436"/>
      <c r="E23" s="436"/>
      <c r="F23" s="436"/>
      <c r="G23" s="194">
        <v>51001547</v>
      </c>
      <c r="H23" s="194">
        <v>-3303321.35</v>
      </c>
      <c r="I23" s="194">
        <v>47698225.649999999</v>
      </c>
      <c r="J23" s="194">
        <v>11021424.689999999</v>
      </c>
      <c r="K23" s="442">
        <v>11021424.689999999</v>
      </c>
      <c r="L23" s="438"/>
      <c r="M23" s="438"/>
      <c r="N23" s="438"/>
      <c r="O23" s="443">
        <v>36676800.960000001</v>
      </c>
      <c r="P23" s="440"/>
    </row>
    <row r="24" spans="1:16" ht="23.25">
      <c r="A24" s="457" t="s">
        <v>307</v>
      </c>
      <c r="B24" s="436"/>
      <c r="C24" s="436"/>
      <c r="D24" s="436"/>
      <c r="E24" s="436"/>
      <c r="F24" s="436"/>
      <c r="G24" s="194">
        <v>98378435</v>
      </c>
      <c r="H24" s="194">
        <v>31989612.289999999</v>
      </c>
      <c r="I24" s="194">
        <v>130368047.29000001</v>
      </c>
      <c r="J24" s="194">
        <v>103711937.38</v>
      </c>
      <c r="K24" s="442">
        <v>103711937.38</v>
      </c>
      <c r="L24" s="438"/>
      <c r="M24" s="438"/>
      <c r="N24" s="438"/>
      <c r="O24" s="443">
        <v>26656109.91</v>
      </c>
      <c r="P24" s="440"/>
    </row>
    <row r="25" spans="1:16" ht="23.25">
      <c r="A25" s="457" t="s">
        <v>308</v>
      </c>
      <c r="B25" s="436"/>
      <c r="C25" s="436"/>
      <c r="D25" s="436"/>
      <c r="E25" s="436"/>
      <c r="F25" s="436"/>
      <c r="G25" s="194">
        <v>30420291</v>
      </c>
      <c r="H25" s="194">
        <v>-8853532.1899999995</v>
      </c>
      <c r="I25" s="194">
        <v>21566758.809999999</v>
      </c>
      <c r="J25" s="194">
        <v>10755644.390000001</v>
      </c>
      <c r="K25" s="442">
        <v>10755644.390000001</v>
      </c>
      <c r="L25" s="438"/>
      <c r="M25" s="438"/>
      <c r="N25" s="438"/>
      <c r="O25" s="443">
        <v>10811114.42</v>
      </c>
      <c r="P25" s="440"/>
    </row>
    <row r="26" spans="1:16" ht="23.25">
      <c r="A26" s="457" t="s">
        <v>309</v>
      </c>
      <c r="B26" s="436"/>
      <c r="C26" s="436"/>
      <c r="D26" s="436"/>
      <c r="E26" s="436"/>
      <c r="F26" s="436"/>
      <c r="G26" s="194">
        <v>423628</v>
      </c>
      <c r="H26" s="194">
        <v>37451.46</v>
      </c>
      <c r="I26" s="194">
        <v>461079.46</v>
      </c>
      <c r="J26" s="194">
        <v>251474.66</v>
      </c>
      <c r="K26" s="442">
        <v>251474.66</v>
      </c>
      <c r="L26" s="438"/>
      <c r="M26" s="438"/>
      <c r="N26" s="438"/>
      <c r="O26" s="443">
        <v>209604.8</v>
      </c>
      <c r="P26" s="440"/>
    </row>
    <row r="27" spans="1:16" ht="23.25">
      <c r="A27" s="457" t="s">
        <v>310</v>
      </c>
      <c r="B27" s="436"/>
      <c r="C27" s="436"/>
      <c r="D27" s="436"/>
      <c r="E27" s="436"/>
      <c r="F27" s="436"/>
      <c r="G27" s="194">
        <v>13344228</v>
      </c>
      <c r="H27" s="194">
        <v>9691570.8100000005</v>
      </c>
      <c r="I27" s="194">
        <v>23035798.809999999</v>
      </c>
      <c r="J27" s="194">
        <v>19997082.670000002</v>
      </c>
      <c r="K27" s="442">
        <v>19997082.670000002</v>
      </c>
      <c r="L27" s="438"/>
      <c r="M27" s="438"/>
      <c r="N27" s="438"/>
      <c r="O27" s="443">
        <v>3038716.14</v>
      </c>
      <c r="P27" s="440"/>
    </row>
    <row r="28" spans="1:16" ht="23.25">
      <c r="A28" s="457" t="s">
        <v>255</v>
      </c>
      <c r="B28" s="436"/>
      <c r="C28" s="436"/>
      <c r="D28" s="436"/>
      <c r="E28" s="436"/>
      <c r="F28" s="436"/>
      <c r="G28" s="195" t="s">
        <v>255</v>
      </c>
      <c r="H28" s="195" t="s">
        <v>255</v>
      </c>
      <c r="I28" s="195" t="s">
        <v>255</v>
      </c>
      <c r="J28" s="195" t="s">
        <v>255</v>
      </c>
      <c r="K28" s="458" t="s">
        <v>255</v>
      </c>
      <c r="L28" s="438"/>
      <c r="M28" s="438"/>
      <c r="N28" s="438"/>
      <c r="O28" s="459" t="s">
        <v>255</v>
      </c>
      <c r="P28" s="440"/>
    </row>
    <row r="29" spans="1:16" ht="23.25">
      <c r="A29" s="441" t="s">
        <v>311</v>
      </c>
      <c r="B29" s="436"/>
      <c r="C29" s="436"/>
      <c r="D29" s="436"/>
      <c r="E29" s="436"/>
      <c r="F29" s="436"/>
      <c r="G29" s="194">
        <v>1037512583</v>
      </c>
      <c r="H29" s="194">
        <v>148729080.11000001</v>
      </c>
      <c r="I29" s="194">
        <v>1186241663.1099999</v>
      </c>
      <c r="J29" s="194">
        <v>928837943.73000002</v>
      </c>
      <c r="K29" s="442">
        <v>915921126.77999997</v>
      </c>
      <c r="L29" s="438"/>
      <c r="M29" s="438"/>
      <c r="N29" s="438"/>
      <c r="O29" s="443">
        <v>257403719.38</v>
      </c>
      <c r="P29" s="440"/>
    </row>
    <row r="30" spans="1:16" ht="23.25">
      <c r="A30" s="457" t="s">
        <v>312</v>
      </c>
      <c r="B30" s="436"/>
      <c r="C30" s="436"/>
      <c r="D30" s="436"/>
      <c r="E30" s="436"/>
      <c r="F30" s="436"/>
      <c r="G30" s="194">
        <v>89609003</v>
      </c>
      <c r="H30" s="194">
        <v>86543723.900000006</v>
      </c>
      <c r="I30" s="194">
        <v>176152726.90000001</v>
      </c>
      <c r="J30" s="194">
        <v>160890549.63999999</v>
      </c>
      <c r="K30" s="442">
        <v>160890549.63999999</v>
      </c>
      <c r="L30" s="438"/>
      <c r="M30" s="438"/>
      <c r="N30" s="438"/>
      <c r="O30" s="443">
        <v>15262177.26</v>
      </c>
      <c r="P30" s="440"/>
    </row>
    <row r="31" spans="1:16" ht="23.25">
      <c r="A31" s="457" t="s">
        <v>313</v>
      </c>
      <c r="B31" s="436"/>
      <c r="C31" s="436"/>
      <c r="D31" s="436"/>
      <c r="E31" s="436"/>
      <c r="F31" s="436"/>
      <c r="G31" s="194">
        <v>199187588</v>
      </c>
      <c r="H31" s="194">
        <v>2372840.27</v>
      </c>
      <c r="I31" s="194">
        <v>201560428.27000001</v>
      </c>
      <c r="J31" s="194">
        <v>120352963.03</v>
      </c>
      <c r="K31" s="442">
        <v>120142492.63</v>
      </c>
      <c r="L31" s="438"/>
      <c r="M31" s="438"/>
      <c r="N31" s="438"/>
      <c r="O31" s="443">
        <v>81207465.239999995</v>
      </c>
      <c r="P31" s="440"/>
    </row>
    <row r="32" spans="1:16" ht="23.25">
      <c r="A32" s="457" t="s">
        <v>314</v>
      </c>
      <c r="B32" s="436"/>
      <c r="C32" s="436"/>
      <c r="D32" s="436"/>
      <c r="E32" s="436"/>
      <c r="F32" s="436"/>
      <c r="G32" s="194">
        <v>215203573</v>
      </c>
      <c r="H32" s="194">
        <v>19070622.609999999</v>
      </c>
      <c r="I32" s="194">
        <v>234274195.61000001</v>
      </c>
      <c r="J32" s="194">
        <v>186416729.38</v>
      </c>
      <c r="K32" s="442">
        <v>186416729.38</v>
      </c>
      <c r="L32" s="438"/>
      <c r="M32" s="438"/>
      <c r="N32" s="438"/>
      <c r="O32" s="443">
        <v>47857466.229999997</v>
      </c>
      <c r="P32" s="440"/>
    </row>
    <row r="33" spans="1:16" ht="23.25">
      <c r="A33" s="457" t="s">
        <v>315</v>
      </c>
      <c r="B33" s="436"/>
      <c r="C33" s="436"/>
      <c r="D33" s="436"/>
      <c r="E33" s="436"/>
      <c r="F33" s="436"/>
      <c r="G33" s="194">
        <v>71590144</v>
      </c>
      <c r="H33" s="194">
        <v>30978376.609999999</v>
      </c>
      <c r="I33" s="194">
        <v>102568520.61</v>
      </c>
      <c r="J33" s="194">
        <v>88181389.510000005</v>
      </c>
      <c r="K33" s="442">
        <v>88181389.510000005</v>
      </c>
      <c r="L33" s="438"/>
      <c r="M33" s="438"/>
      <c r="N33" s="438"/>
      <c r="O33" s="443">
        <v>14387131.1</v>
      </c>
      <c r="P33" s="440"/>
    </row>
    <row r="34" spans="1:16" ht="28.5" customHeight="1">
      <c r="A34" s="457" t="s">
        <v>316</v>
      </c>
      <c r="B34" s="436"/>
      <c r="C34" s="436"/>
      <c r="D34" s="436"/>
      <c r="E34" s="436"/>
      <c r="F34" s="436"/>
      <c r="G34" s="194">
        <v>133067413</v>
      </c>
      <c r="H34" s="194">
        <v>32527716.600000001</v>
      </c>
      <c r="I34" s="194">
        <v>165595129.59999999</v>
      </c>
      <c r="J34" s="194">
        <v>93422494.849999994</v>
      </c>
      <c r="K34" s="442">
        <v>92901899.859999999</v>
      </c>
      <c r="L34" s="438"/>
      <c r="M34" s="438"/>
      <c r="N34" s="438"/>
      <c r="O34" s="443">
        <v>72172634.75</v>
      </c>
      <c r="P34" s="440"/>
    </row>
    <row r="35" spans="1:16" ht="23.25">
      <c r="A35" s="457" t="s">
        <v>317</v>
      </c>
      <c r="B35" s="436"/>
      <c r="C35" s="436"/>
      <c r="D35" s="436"/>
      <c r="E35" s="436"/>
      <c r="F35" s="436"/>
      <c r="G35" s="194">
        <v>81086535</v>
      </c>
      <c r="H35" s="194">
        <v>53089978.159999996</v>
      </c>
      <c r="I35" s="194">
        <v>134176513.16</v>
      </c>
      <c r="J35" s="194">
        <v>125172837.84</v>
      </c>
      <c r="K35" s="442">
        <v>125172837.84</v>
      </c>
      <c r="L35" s="438"/>
      <c r="M35" s="438"/>
      <c r="N35" s="438"/>
      <c r="O35" s="443">
        <v>9003675.3200000003</v>
      </c>
      <c r="P35" s="440"/>
    </row>
    <row r="36" spans="1:16" ht="23.25">
      <c r="A36" s="457" t="s">
        <v>318</v>
      </c>
      <c r="B36" s="436"/>
      <c r="C36" s="436"/>
      <c r="D36" s="436"/>
      <c r="E36" s="436"/>
      <c r="F36" s="436"/>
      <c r="G36" s="194">
        <v>21545519</v>
      </c>
      <c r="H36" s="194">
        <v>2704001.09</v>
      </c>
      <c r="I36" s="194">
        <v>24249520.09</v>
      </c>
      <c r="J36" s="194">
        <v>22178507.140000001</v>
      </c>
      <c r="K36" s="442">
        <v>22178507.140000001</v>
      </c>
      <c r="L36" s="438"/>
      <c r="M36" s="438"/>
      <c r="N36" s="438"/>
      <c r="O36" s="443">
        <v>2071012.95</v>
      </c>
      <c r="P36" s="440"/>
    </row>
    <row r="37" spans="1:16" ht="23.25">
      <c r="A37" s="457" t="s">
        <v>319</v>
      </c>
      <c r="B37" s="436"/>
      <c r="C37" s="436"/>
      <c r="D37" s="436"/>
      <c r="E37" s="436"/>
      <c r="F37" s="436"/>
      <c r="G37" s="194">
        <v>79675644</v>
      </c>
      <c r="H37" s="194">
        <v>-15877788.68</v>
      </c>
      <c r="I37" s="194">
        <v>63797855.32</v>
      </c>
      <c r="J37" s="194">
        <v>54441158.299999997</v>
      </c>
      <c r="K37" s="442">
        <v>54441158.299999997</v>
      </c>
      <c r="L37" s="438"/>
      <c r="M37" s="438"/>
      <c r="N37" s="438"/>
      <c r="O37" s="443">
        <v>9356697.0199999996</v>
      </c>
      <c r="P37" s="440"/>
    </row>
    <row r="38" spans="1:16" ht="23.25">
      <c r="A38" s="457" t="s">
        <v>320</v>
      </c>
      <c r="B38" s="436"/>
      <c r="C38" s="436"/>
      <c r="D38" s="436"/>
      <c r="E38" s="436"/>
      <c r="F38" s="436"/>
      <c r="G38" s="194">
        <v>146547164</v>
      </c>
      <c r="H38" s="194">
        <v>-62680390.450000003</v>
      </c>
      <c r="I38" s="194">
        <v>83866773.549999997</v>
      </c>
      <c r="J38" s="194">
        <v>77781314.040000007</v>
      </c>
      <c r="K38" s="442">
        <v>65595562.479999997</v>
      </c>
      <c r="L38" s="438"/>
      <c r="M38" s="438"/>
      <c r="N38" s="438"/>
      <c r="O38" s="443">
        <v>6085459.5099999998</v>
      </c>
      <c r="P38" s="440"/>
    </row>
    <row r="39" spans="1:16" ht="23.25">
      <c r="A39" s="457" t="s">
        <v>255</v>
      </c>
      <c r="B39" s="436"/>
      <c r="C39" s="436"/>
      <c r="D39" s="436"/>
      <c r="E39" s="436"/>
      <c r="F39" s="436"/>
      <c r="G39" s="195" t="s">
        <v>255</v>
      </c>
      <c r="H39" s="195" t="s">
        <v>255</v>
      </c>
      <c r="I39" s="195" t="s">
        <v>255</v>
      </c>
      <c r="J39" s="195" t="s">
        <v>255</v>
      </c>
      <c r="K39" s="458" t="s">
        <v>255</v>
      </c>
      <c r="L39" s="438"/>
      <c r="M39" s="438"/>
      <c r="N39" s="438"/>
      <c r="O39" s="459" t="s">
        <v>255</v>
      </c>
      <c r="P39" s="440"/>
    </row>
    <row r="40" spans="1:16" ht="41.25" customHeight="1">
      <c r="A40" s="441" t="s">
        <v>321</v>
      </c>
      <c r="B40" s="436"/>
      <c r="C40" s="436"/>
      <c r="D40" s="436"/>
      <c r="E40" s="436"/>
      <c r="F40" s="436"/>
      <c r="G40" s="194">
        <v>4780422893</v>
      </c>
      <c r="H40" s="194">
        <v>952112894.66999996</v>
      </c>
      <c r="I40" s="194">
        <v>5732535787.6700001</v>
      </c>
      <c r="J40" s="194">
        <v>5397387546.9799995</v>
      </c>
      <c r="K40" s="442">
        <v>5387017018.0500002</v>
      </c>
      <c r="L40" s="438"/>
      <c r="M40" s="438"/>
      <c r="N40" s="438"/>
      <c r="O40" s="443">
        <v>335148240.69</v>
      </c>
      <c r="P40" s="440"/>
    </row>
    <row r="41" spans="1:16" ht="23.25">
      <c r="A41" s="457" t="s">
        <v>322</v>
      </c>
      <c r="B41" s="436"/>
      <c r="C41" s="436"/>
      <c r="D41" s="436"/>
      <c r="E41" s="436"/>
      <c r="F41" s="436"/>
      <c r="G41" s="194">
        <v>1158392345</v>
      </c>
      <c r="H41" s="194">
        <v>27676947.98</v>
      </c>
      <c r="I41" s="194">
        <v>1186069292.98</v>
      </c>
      <c r="J41" s="194">
        <v>1164826403.3399999</v>
      </c>
      <c r="K41" s="442">
        <v>1164826403.3399999</v>
      </c>
      <c r="L41" s="438"/>
      <c r="M41" s="438"/>
      <c r="N41" s="438"/>
      <c r="O41" s="443">
        <v>21242889.640000001</v>
      </c>
      <c r="P41" s="440"/>
    </row>
    <row r="42" spans="1:16" ht="23.25">
      <c r="A42" s="457" t="s">
        <v>323</v>
      </c>
      <c r="B42" s="436"/>
      <c r="C42" s="436"/>
      <c r="D42" s="436"/>
      <c r="E42" s="436"/>
      <c r="F42" s="436"/>
      <c r="G42" s="194">
        <v>3026015695</v>
      </c>
      <c r="H42" s="194">
        <v>730445516.42999995</v>
      </c>
      <c r="I42" s="194">
        <v>3756461211.4299998</v>
      </c>
      <c r="J42" s="194">
        <v>3529268732.7600002</v>
      </c>
      <c r="K42" s="442">
        <v>3518898203.8299999</v>
      </c>
      <c r="L42" s="438"/>
      <c r="M42" s="438"/>
      <c r="N42" s="438"/>
      <c r="O42" s="443">
        <v>227192478.66999999</v>
      </c>
      <c r="P42" s="440"/>
    </row>
    <row r="43" spans="1:16" ht="23.25">
      <c r="A43" s="457" t="s">
        <v>324</v>
      </c>
      <c r="B43" s="436"/>
      <c r="C43" s="436"/>
      <c r="D43" s="436"/>
      <c r="E43" s="436"/>
      <c r="F43" s="436"/>
      <c r="G43" s="194">
        <v>72000000</v>
      </c>
      <c r="H43" s="194">
        <v>11114202.699999999</v>
      </c>
      <c r="I43" s="194">
        <v>83114202.700000003</v>
      </c>
      <c r="J43" s="194">
        <v>41761693.979999997</v>
      </c>
      <c r="K43" s="442">
        <v>41761693.979999997</v>
      </c>
      <c r="L43" s="438"/>
      <c r="M43" s="438"/>
      <c r="N43" s="438"/>
      <c r="O43" s="443">
        <v>41352508.719999999</v>
      </c>
      <c r="P43" s="440"/>
    </row>
    <row r="44" spans="1:16" ht="23.25">
      <c r="A44" s="457" t="s">
        <v>325</v>
      </c>
      <c r="B44" s="436"/>
      <c r="C44" s="436"/>
      <c r="D44" s="436"/>
      <c r="E44" s="436"/>
      <c r="F44" s="436"/>
      <c r="G44" s="194">
        <v>473507255</v>
      </c>
      <c r="H44" s="194">
        <v>138044061.56</v>
      </c>
      <c r="I44" s="194">
        <v>611551316.55999994</v>
      </c>
      <c r="J44" s="194">
        <v>567190000.89999998</v>
      </c>
      <c r="K44" s="442">
        <v>567190000.89999998</v>
      </c>
      <c r="L44" s="438"/>
      <c r="M44" s="438"/>
      <c r="N44" s="438"/>
      <c r="O44" s="443">
        <v>44361315.659999996</v>
      </c>
      <c r="P44" s="440"/>
    </row>
    <row r="45" spans="1:16" ht="23.25">
      <c r="A45" s="457" t="s">
        <v>326</v>
      </c>
      <c r="B45" s="436"/>
      <c r="C45" s="436"/>
      <c r="D45" s="436"/>
      <c r="E45" s="436"/>
      <c r="F45" s="436"/>
      <c r="G45" s="194">
        <v>0</v>
      </c>
      <c r="H45" s="194">
        <v>0</v>
      </c>
      <c r="I45" s="194">
        <v>0</v>
      </c>
      <c r="J45" s="194">
        <v>0</v>
      </c>
      <c r="K45" s="442">
        <v>0</v>
      </c>
      <c r="L45" s="438"/>
      <c r="M45" s="438"/>
      <c r="N45" s="438"/>
      <c r="O45" s="443">
        <v>0</v>
      </c>
      <c r="P45" s="440"/>
    </row>
    <row r="46" spans="1:16" ht="23.25">
      <c r="A46" s="457" t="s">
        <v>327</v>
      </c>
      <c r="B46" s="436"/>
      <c r="C46" s="436"/>
      <c r="D46" s="436"/>
      <c r="E46" s="436"/>
      <c r="F46" s="436"/>
      <c r="G46" s="194">
        <v>49508550</v>
      </c>
      <c r="H46" s="194">
        <v>44832166</v>
      </c>
      <c r="I46" s="194">
        <v>94340716</v>
      </c>
      <c r="J46" s="194">
        <v>94340716</v>
      </c>
      <c r="K46" s="442">
        <v>94340716</v>
      </c>
      <c r="L46" s="438"/>
      <c r="M46" s="438"/>
      <c r="N46" s="438"/>
      <c r="O46" s="443">
        <v>0</v>
      </c>
      <c r="P46" s="440"/>
    </row>
    <row r="47" spans="1:16" ht="23.25">
      <c r="A47" s="457" t="s">
        <v>328</v>
      </c>
      <c r="B47" s="436"/>
      <c r="C47" s="436"/>
      <c r="D47" s="436"/>
      <c r="E47" s="436"/>
      <c r="F47" s="436"/>
      <c r="G47" s="194">
        <v>999048</v>
      </c>
      <c r="H47" s="194">
        <v>0</v>
      </c>
      <c r="I47" s="194">
        <v>999048</v>
      </c>
      <c r="J47" s="194">
        <v>0</v>
      </c>
      <c r="K47" s="442">
        <v>0</v>
      </c>
      <c r="L47" s="438"/>
      <c r="M47" s="438"/>
      <c r="N47" s="438"/>
      <c r="O47" s="443">
        <v>999048</v>
      </c>
      <c r="P47" s="440"/>
    </row>
    <row r="48" spans="1:16" ht="23.25">
      <c r="A48" s="457" t="s">
        <v>329</v>
      </c>
      <c r="B48" s="436"/>
      <c r="C48" s="436"/>
      <c r="D48" s="436"/>
      <c r="E48" s="436"/>
      <c r="F48" s="436"/>
      <c r="G48" s="194">
        <v>0</v>
      </c>
      <c r="H48" s="194">
        <v>0</v>
      </c>
      <c r="I48" s="194">
        <v>0</v>
      </c>
      <c r="J48" s="194">
        <v>0</v>
      </c>
      <c r="K48" s="442">
        <v>0</v>
      </c>
      <c r="L48" s="438"/>
      <c r="M48" s="438"/>
      <c r="N48" s="438"/>
      <c r="O48" s="443">
        <v>0</v>
      </c>
      <c r="P48" s="440"/>
    </row>
    <row r="49" spans="1:16" ht="23.25">
      <c r="A49" s="457" t="s">
        <v>330</v>
      </c>
      <c r="B49" s="436"/>
      <c r="C49" s="436"/>
      <c r="D49" s="436"/>
      <c r="E49" s="436"/>
      <c r="F49" s="436"/>
      <c r="G49" s="194">
        <v>0</v>
      </c>
      <c r="H49" s="194">
        <v>0</v>
      </c>
      <c r="I49" s="194">
        <v>0</v>
      </c>
      <c r="J49" s="194">
        <v>0</v>
      </c>
      <c r="K49" s="442">
        <v>0</v>
      </c>
      <c r="L49" s="438"/>
      <c r="M49" s="438"/>
      <c r="N49" s="438"/>
      <c r="O49" s="443">
        <v>0</v>
      </c>
      <c r="P49" s="440"/>
    </row>
    <row r="50" spans="1:16" ht="23.25">
      <c r="A50" s="457" t="s">
        <v>255</v>
      </c>
      <c r="B50" s="436"/>
      <c r="C50" s="436"/>
      <c r="D50" s="436"/>
      <c r="E50" s="436"/>
      <c r="F50" s="436"/>
      <c r="G50" s="195" t="s">
        <v>255</v>
      </c>
      <c r="H50" s="195" t="s">
        <v>255</v>
      </c>
      <c r="I50" s="195" t="s">
        <v>255</v>
      </c>
      <c r="J50" s="195" t="s">
        <v>255</v>
      </c>
      <c r="K50" s="458" t="s">
        <v>255</v>
      </c>
      <c r="L50" s="438"/>
      <c r="M50" s="438"/>
      <c r="N50" s="438"/>
      <c r="O50" s="459" t="s">
        <v>255</v>
      </c>
      <c r="P50" s="440"/>
    </row>
    <row r="51" spans="1:16" ht="23.25">
      <c r="A51" s="441" t="s">
        <v>331</v>
      </c>
      <c r="B51" s="436"/>
      <c r="C51" s="436"/>
      <c r="D51" s="436"/>
      <c r="E51" s="436"/>
      <c r="F51" s="436"/>
      <c r="G51" s="194">
        <v>92958544</v>
      </c>
      <c r="H51" s="194">
        <v>111332736.23999999</v>
      </c>
      <c r="I51" s="194">
        <v>204291280.24000001</v>
      </c>
      <c r="J51" s="194">
        <v>107239741.95999999</v>
      </c>
      <c r="K51" s="442">
        <v>107239741.95999999</v>
      </c>
      <c r="L51" s="438"/>
      <c r="M51" s="438"/>
      <c r="N51" s="438"/>
      <c r="O51" s="443">
        <v>97051538.280000001</v>
      </c>
      <c r="P51" s="440"/>
    </row>
    <row r="52" spans="1:16" ht="23.25">
      <c r="A52" s="457" t="s">
        <v>332</v>
      </c>
      <c r="B52" s="436"/>
      <c r="C52" s="436"/>
      <c r="D52" s="436"/>
      <c r="E52" s="436"/>
      <c r="F52" s="436"/>
      <c r="G52" s="194">
        <v>17637258</v>
      </c>
      <c r="H52" s="194">
        <v>65874883.969999999</v>
      </c>
      <c r="I52" s="194">
        <v>83512141.969999999</v>
      </c>
      <c r="J52" s="194">
        <v>63644638.100000001</v>
      </c>
      <c r="K52" s="442">
        <v>63644638.100000001</v>
      </c>
      <c r="L52" s="438"/>
      <c r="M52" s="438"/>
      <c r="N52" s="438"/>
      <c r="O52" s="443">
        <v>19867503.870000001</v>
      </c>
      <c r="P52" s="440"/>
    </row>
    <row r="53" spans="1:16" ht="23.25">
      <c r="A53" s="457" t="s">
        <v>333</v>
      </c>
      <c r="B53" s="436"/>
      <c r="C53" s="436"/>
      <c r="D53" s="436"/>
      <c r="E53" s="436"/>
      <c r="F53" s="436"/>
      <c r="G53" s="194">
        <v>406985</v>
      </c>
      <c r="H53" s="194">
        <v>5833402.4500000002</v>
      </c>
      <c r="I53" s="194">
        <v>6240387.4500000002</v>
      </c>
      <c r="J53" s="194">
        <v>3422394.91</v>
      </c>
      <c r="K53" s="442">
        <v>3422394.91</v>
      </c>
      <c r="L53" s="438"/>
      <c r="M53" s="438"/>
      <c r="N53" s="438"/>
      <c r="O53" s="443">
        <v>2817992.54</v>
      </c>
      <c r="P53" s="440"/>
    </row>
    <row r="54" spans="1:16" ht="23.25">
      <c r="A54" s="457" t="s">
        <v>334</v>
      </c>
      <c r="B54" s="436"/>
      <c r="C54" s="436"/>
      <c r="D54" s="436"/>
      <c r="E54" s="436"/>
      <c r="F54" s="436"/>
      <c r="G54" s="194">
        <v>0</v>
      </c>
      <c r="H54" s="194">
        <v>20239.7</v>
      </c>
      <c r="I54" s="194">
        <v>20239.7</v>
      </c>
      <c r="J54" s="194">
        <v>19239.7</v>
      </c>
      <c r="K54" s="442">
        <v>19239.7</v>
      </c>
      <c r="L54" s="438"/>
      <c r="M54" s="438"/>
      <c r="N54" s="438"/>
      <c r="O54" s="443">
        <v>1000</v>
      </c>
      <c r="P54" s="440"/>
    </row>
    <row r="55" spans="1:16" ht="23.25">
      <c r="A55" s="457" t="s">
        <v>335</v>
      </c>
      <c r="B55" s="436"/>
      <c r="C55" s="436"/>
      <c r="D55" s="436"/>
      <c r="E55" s="436"/>
      <c r="F55" s="436"/>
      <c r="G55" s="194">
        <v>8439862</v>
      </c>
      <c r="H55" s="194">
        <v>14453976.039999999</v>
      </c>
      <c r="I55" s="194">
        <v>22893838.039999999</v>
      </c>
      <c r="J55" s="194">
        <v>22024357.09</v>
      </c>
      <c r="K55" s="442">
        <v>22024357.09</v>
      </c>
      <c r="L55" s="438"/>
      <c r="M55" s="438"/>
      <c r="N55" s="438"/>
      <c r="O55" s="443">
        <v>869480.95</v>
      </c>
      <c r="P55" s="440"/>
    </row>
    <row r="56" spans="1:16" ht="23.25">
      <c r="A56" s="457" t="s">
        <v>336</v>
      </c>
      <c r="B56" s="436"/>
      <c r="C56" s="436"/>
      <c r="D56" s="436"/>
      <c r="E56" s="436"/>
      <c r="F56" s="436"/>
      <c r="G56" s="194">
        <v>0</v>
      </c>
      <c r="H56" s="194">
        <v>0</v>
      </c>
      <c r="I56" s="194">
        <v>0</v>
      </c>
      <c r="J56" s="194">
        <v>0</v>
      </c>
      <c r="K56" s="442">
        <v>0</v>
      </c>
      <c r="L56" s="438"/>
      <c r="M56" s="438"/>
      <c r="N56" s="438"/>
      <c r="O56" s="443">
        <v>0</v>
      </c>
      <c r="P56" s="440"/>
    </row>
    <row r="57" spans="1:16" ht="23.25">
      <c r="A57" s="457" t="s">
        <v>337</v>
      </c>
      <c r="B57" s="436"/>
      <c r="C57" s="436"/>
      <c r="D57" s="436"/>
      <c r="E57" s="436"/>
      <c r="F57" s="436"/>
      <c r="G57" s="194">
        <v>60054439</v>
      </c>
      <c r="H57" s="194">
        <v>7433765.04</v>
      </c>
      <c r="I57" s="194">
        <v>67488204.040000007</v>
      </c>
      <c r="J57" s="194">
        <v>4549633.5199999996</v>
      </c>
      <c r="K57" s="442">
        <v>4549633.5199999996</v>
      </c>
      <c r="L57" s="438"/>
      <c r="M57" s="438"/>
      <c r="N57" s="438"/>
      <c r="O57" s="443">
        <v>62938570.520000003</v>
      </c>
      <c r="P57" s="440"/>
    </row>
    <row r="58" spans="1:16" ht="23.25">
      <c r="A58" s="457" t="s">
        <v>338</v>
      </c>
      <c r="B58" s="436"/>
      <c r="C58" s="436"/>
      <c r="D58" s="436"/>
      <c r="E58" s="436"/>
      <c r="F58" s="436"/>
      <c r="G58" s="194">
        <v>0</v>
      </c>
      <c r="H58" s="194">
        <v>0</v>
      </c>
      <c r="I58" s="194">
        <v>0</v>
      </c>
      <c r="J58" s="194">
        <v>0</v>
      </c>
      <c r="K58" s="442">
        <v>0</v>
      </c>
      <c r="L58" s="438"/>
      <c r="M58" s="438"/>
      <c r="N58" s="438"/>
      <c r="O58" s="443">
        <v>0</v>
      </c>
      <c r="P58" s="440"/>
    </row>
    <row r="59" spans="1:16" ht="23.25">
      <c r="A59" s="457" t="s">
        <v>339</v>
      </c>
      <c r="B59" s="436"/>
      <c r="C59" s="436"/>
      <c r="D59" s="436"/>
      <c r="E59" s="436"/>
      <c r="F59" s="436"/>
      <c r="G59" s="194">
        <v>0</v>
      </c>
      <c r="H59" s="194">
        <v>0</v>
      </c>
      <c r="I59" s="194">
        <v>0</v>
      </c>
      <c r="J59" s="194">
        <v>0</v>
      </c>
      <c r="K59" s="442">
        <v>0</v>
      </c>
      <c r="L59" s="438"/>
      <c r="M59" s="438"/>
      <c r="N59" s="438"/>
      <c r="O59" s="443">
        <v>0</v>
      </c>
      <c r="P59" s="440"/>
    </row>
    <row r="60" spans="1:16" ht="23.25">
      <c r="A60" s="457" t="s">
        <v>340</v>
      </c>
      <c r="B60" s="436"/>
      <c r="C60" s="436"/>
      <c r="D60" s="436"/>
      <c r="E60" s="436"/>
      <c r="F60" s="436"/>
      <c r="G60" s="194">
        <v>6420000</v>
      </c>
      <c r="H60" s="194">
        <v>17716469.039999999</v>
      </c>
      <c r="I60" s="194">
        <v>24136469.039999999</v>
      </c>
      <c r="J60" s="194">
        <v>13579478.640000001</v>
      </c>
      <c r="K60" s="442">
        <v>13579478.640000001</v>
      </c>
      <c r="L60" s="438"/>
      <c r="M60" s="438"/>
      <c r="N60" s="438"/>
      <c r="O60" s="443">
        <v>10556990.4</v>
      </c>
      <c r="P60" s="440"/>
    </row>
    <row r="61" spans="1:16" ht="23.25">
      <c r="A61" s="457" t="s">
        <v>255</v>
      </c>
      <c r="B61" s="436"/>
      <c r="C61" s="436"/>
      <c r="D61" s="436"/>
      <c r="E61" s="436"/>
      <c r="F61" s="436"/>
      <c r="G61" s="195" t="s">
        <v>255</v>
      </c>
      <c r="H61" s="195" t="s">
        <v>255</v>
      </c>
      <c r="I61" s="195" t="s">
        <v>255</v>
      </c>
      <c r="J61" s="195" t="s">
        <v>255</v>
      </c>
      <c r="K61" s="458" t="s">
        <v>255</v>
      </c>
      <c r="L61" s="438"/>
      <c r="M61" s="438"/>
      <c r="N61" s="438"/>
      <c r="O61" s="459" t="s">
        <v>255</v>
      </c>
      <c r="P61" s="440"/>
    </row>
    <row r="62" spans="1:16" ht="23.25">
      <c r="A62" s="441" t="s">
        <v>341</v>
      </c>
      <c r="B62" s="436"/>
      <c r="C62" s="436"/>
      <c r="D62" s="436"/>
      <c r="E62" s="436"/>
      <c r="F62" s="436"/>
      <c r="G62" s="194">
        <v>216414344</v>
      </c>
      <c r="H62" s="194">
        <v>881635976.95000005</v>
      </c>
      <c r="I62" s="194">
        <v>1098050320.95</v>
      </c>
      <c r="J62" s="194">
        <v>653621668.30999994</v>
      </c>
      <c r="K62" s="442">
        <v>652682012.53999996</v>
      </c>
      <c r="L62" s="438"/>
      <c r="M62" s="438"/>
      <c r="N62" s="438"/>
      <c r="O62" s="443">
        <v>444428652.63999999</v>
      </c>
      <c r="P62" s="440"/>
    </row>
    <row r="63" spans="1:16" ht="23.25">
      <c r="A63" s="457" t="s">
        <v>342</v>
      </c>
      <c r="B63" s="436"/>
      <c r="C63" s="436"/>
      <c r="D63" s="436"/>
      <c r="E63" s="436"/>
      <c r="F63" s="436"/>
      <c r="G63" s="194">
        <v>216414344</v>
      </c>
      <c r="H63" s="194">
        <v>243967375.56999999</v>
      </c>
      <c r="I63" s="194">
        <v>460381719.56999999</v>
      </c>
      <c r="J63" s="194">
        <v>225599345.66999999</v>
      </c>
      <c r="K63" s="442">
        <v>224659689.90000001</v>
      </c>
      <c r="L63" s="438"/>
      <c r="M63" s="438"/>
      <c r="N63" s="438"/>
      <c r="O63" s="443">
        <v>234782373.90000001</v>
      </c>
      <c r="P63" s="440"/>
    </row>
    <row r="64" spans="1:16" ht="23.25">
      <c r="A64" s="457" t="s">
        <v>343</v>
      </c>
      <c r="B64" s="436"/>
      <c r="C64" s="436"/>
      <c r="D64" s="436"/>
      <c r="E64" s="436"/>
      <c r="F64" s="436"/>
      <c r="G64" s="194">
        <v>0</v>
      </c>
      <c r="H64" s="194">
        <v>637668601.38</v>
      </c>
      <c r="I64" s="194">
        <v>637668601.38</v>
      </c>
      <c r="J64" s="194">
        <v>428022322.63999999</v>
      </c>
      <c r="K64" s="442">
        <v>428022322.63999999</v>
      </c>
      <c r="L64" s="438"/>
      <c r="M64" s="438"/>
      <c r="N64" s="438"/>
      <c r="O64" s="443">
        <v>209646278.74000001</v>
      </c>
      <c r="P64" s="440"/>
    </row>
    <row r="65" spans="1:16" ht="23.25">
      <c r="A65" s="457" t="s">
        <v>344</v>
      </c>
      <c r="B65" s="436"/>
      <c r="C65" s="436"/>
      <c r="D65" s="436"/>
      <c r="E65" s="436"/>
      <c r="F65" s="436"/>
      <c r="G65" s="194">
        <v>0</v>
      </c>
      <c r="H65" s="194">
        <v>0</v>
      </c>
      <c r="I65" s="194">
        <v>0</v>
      </c>
      <c r="J65" s="194">
        <v>0</v>
      </c>
      <c r="K65" s="442">
        <v>0</v>
      </c>
      <c r="L65" s="438"/>
      <c r="M65" s="438"/>
      <c r="N65" s="438"/>
      <c r="O65" s="443">
        <v>0</v>
      </c>
      <c r="P65" s="440"/>
    </row>
    <row r="66" spans="1:16" ht="23.25">
      <c r="A66" s="457" t="s">
        <v>255</v>
      </c>
      <c r="B66" s="436"/>
      <c r="C66" s="436"/>
      <c r="D66" s="436"/>
      <c r="E66" s="436"/>
      <c r="F66" s="436"/>
      <c r="G66" s="195" t="s">
        <v>255</v>
      </c>
      <c r="H66" s="195" t="s">
        <v>255</v>
      </c>
      <c r="I66" s="195" t="s">
        <v>255</v>
      </c>
      <c r="J66" s="195" t="s">
        <v>255</v>
      </c>
      <c r="K66" s="458" t="s">
        <v>255</v>
      </c>
      <c r="L66" s="438"/>
      <c r="M66" s="438"/>
      <c r="N66" s="438"/>
      <c r="O66" s="459" t="s">
        <v>255</v>
      </c>
      <c r="P66" s="440"/>
    </row>
    <row r="67" spans="1:16" ht="23.25">
      <c r="A67" s="441" t="s">
        <v>345</v>
      </c>
      <c r="B67" s="436"/>
      <c r="C67" s="436"/>
      <c r="D67" s="436"/>
      <c r="E67" s="436"/>
      <c r="F67" s="436"/>
      <c r="G67" s="194">
        <v>22009717</v>
      </c>
      <c r="H67" s="194">
        <v>23523768.969999999</v>
      </c>
      <c r="I67" s="194">
        <v>45533485.969999999</v>
      </c>
      <c r="J67" s="194">
        <v>32334931.359999999</v>
      </c>
      <c r="K67" s="442">
        <v>32334931.359999999</v>
      </c>
      <c r="L67" s="438"/>
      <c r="M67" s="438"/>
      <c r="N67" s="438"/>
      <c r="O67" s="443">
        <v>13198554.609999999</v>
      </c>
      <c r="P67" s="440"/>
    </row>
    <row r="68" spans="1:16" ht="23.25">
      <c r="A68" s="457" t="s">
        <v>346</v>
      </c>
      <c r="B68" s="436"/>
      <c r="C68" s="436"/>
      <c r="D68" s="436"/>
      <c r="E68" s="436"/>
      <c r="F68" s="436"/>
      <c r="G68" s="194">
        <v>0</v>
      </c>
      <c r="H68" s="194">
        <v>0</v>
      </c>
      <c r="I68" s="194">
        <v>0</v>
      </c>
      <c r="J68" s="194">
        <v>0</v>
      </c>
      <c r="K68" s="442">
        <v>0</v>
      </c>
      <c r="L68" s="438"/>
      <c r="M68" s="438"/>
      <c r="N68" s="438"/>
      <c r="O68" s="443">
        <v>0</v>
      </c>
      <c r="P68" s="440"/>
    </row>
    <row r="69" spans="1:16" ht="23.25">
      <c r="A69" s="457" t="s">
        <v>347</v>
      </c>
      <c r="B69" s="436"/>
      <c r="C69" s="436"/>
      <c r="D69" s="436"/>
      <c r="E69" s="436"/>
      <c r="F69" s="436"/>
      <c r="G69" s="194">
        <v>0</v>
      </c>
      <c r="H69" s="194">
        <v>0</v>
      </c>
      <c r="I69" s="194">
        <v>0</v>
      </c>
      <c r="J69" s="194">
        <v>0</v>
      </c>
      <c r="K69" s="442">
        <v>0</v>
      </c>
      <c r="L69" s="438"/>
      <c r="M69" s="438"/>
      <c r="N69" s="438"/>
      <c r="O69" s="443">
        <v>0</v>
      </c>
      <c r="P69" s="440"/>
    </row>
    <row r="70" spans="1:16" ht="23.25">
      <c r="A70" s="457" t="s">
        <v>348</v>
      </c>
      <c r="B70" s="436"/>
      <c r="C70" s="436"/>
      <c r="D70" s="436"/>
      <c r="E70" s="436"/>
      <c r="F70" s="436"/>
      <c r="G70" s="194">
        <v>0</v>
      </c>
      <c r="H70" s="194">
        <v>0</v>
      </c>
      <c r="I70" s="194">
        <v>0</v>
      </c>
      <c r="J70" s="194">
        <v>0</v>
      </c>
      <c r="K70" s="442">
        <v>0</v>
      </c>
      <c r="L70" s="438"/>
      <c r="M70" s="438"/>
      <c r="N70" s="438"/>
      <c r="O70" s="443">
        <v>0</v>
      </c>
      <c r="P70" s="440"/>
    </row>
    <row r="71" spans="1:16" ht="23.25">
      <c r="A71" s="457" t="s">
        <v>349</v>
      </c>
      <c r="B71" s="436"/>
      <c r="C71" s="436"/>
      <c r="D71" s="436"/>
      <c r="E71" s="436"/>
      <c r="F71" s="436"/>
      <c r="G71" s="194">
        <v>0</v>
      </c>
      <c r="H71" s="194">
        <v>0</v>
      </c>
      <c r="I71" s="194">
        <v>0</v>
      </c>
      <c r="J71" s="194">
        <v>0</v>
      </c>
      <c r="K71" s="442">
        <v>0</v>
      </c>
      <c r="L71" s="438"/>
      <c r="M71" s="438"/>
      <c r="N71" s="438"/>
      <c r="O71" s="443">
        <v>0</v>
      </c>
      <c r="P71" s="440"/>
    </row>
    <row r="72" spans="1:16" ht="23.25">
      <c r="A72" s="457" t="s">
        <v>350</v>
      </c>
      <c r="B72" s="436"/>
      <c r="C72" s="436"/>
      <c r="D72" s="436"/>
      <c r="E72" s="436"/>
      <c r="F72" s="436"/>
      <c r="G72" s="194">
        <v>0</v>
      </c>
      <c r="H72" s="194">
        <v>32334931.359999999</v>
      </c>
      <c r="I72" s="194">
        <v>32334931.359999999</v>
      </c>
      <c r="J72" s="194">
        <v>32334931.359999999</v>
      </c>
      <c r="K72" s="442">
        <v>32334931.359999999</v>
      </c>
      <c r="L72" s="438"/>
      <c r="M72" s="438"/>
      <c r="N72" s="438"/>
      <c r="O72" s="443">
        <v>0</v>
      </c>
      <c r="P72" s="440"/>
    </row>
    <row r="73" spans="1:16" ht="23.25">
      <c r="A73" s="457" t="s">
        <v>351</v>
      </c>
      <c r="B73" s="436"/>
      <c r="C73" s="436"/>
      <c r="D73" s="436"/>
      <c r="E73" s="436"/>
      <c r="F73" s="436"/>
      <c r="G73" s="194">
        <v>0</v>
      </c>
      <c r="H73" s="194">
        <v>0</v>
      </c>
      <c r="I73" s="194">
        <v>0</v>
      </c>
      <c r="J73" s="194">
        <v>0</v>
      </c>
      <c r="K73" s="442">
        <v>0</v>
      </c>
      <c r="L73" s="438"/>
      <c r="M73" s="438"/>
      <c r="N73" s="438"/>
      <c r="O73" s="443">
        <v>0</v>
      </c>
      <c r="P73" s="440"/>
    </row>
    <row r="74" spans="1:16" ht="23.25">
      <c r="A74" s="457" t="s">
        <v>352</v>
      </c>
      <c r="B74" s="436"/>
      <c r="C74" s="436"/>
      <c r="D74" s="436"/>
      <c r="E74" s="436"/>
      <c r="F74" s="436"/>
      <c r="G74" s="194">
        <v>22009717</v>
      </c>
      <c r="H74" s="194">
        <v>-8811162.3900000006</v>
      </c>
      <c r="I74" s="194">
        <v>13198554.609999999</v>
      </c>
      <c r="J74" s="194">
        <v>0</v>
      </c>
      <c r="K74" s="442">
        <v>0</v>
      </c>
      <c r="L74" s="438"/>
      <c r="M74" s="438"/>
      <c r="N74" s="438"/>
      <c r="O74" s="443">
        <v>13198554.609999999</v>
      </c>
      <c r="P74" s="440"/>
    </row>
    <row r="75" spans="1:16" ht="23.25">
      <c r="A75" s="457" t="s">
        <v>255</v>
      </c>
      <c r="B75" s="436"/>
      <c r="C75" s="436"/>
      <c r="D75" s="436"/>
      <c r="E75" s="436"/>
      <c r="F75" s="436"/>
      <c r="G75" s="195" t="s">
        <v>255</v>
      </c>
      <c r="H75" s="195" t="s">
        <v>255</v>
      </c>
      <c r="I75" s="195" t="s">
        <v>255</v>
      </c>
      <c r="J75" s="195" t="s">
        <v>255</v>
      </c>
      <c r="K75" s="458" t="s">
        <v>255</v>
      </c>
      <c r="L75" s="438"/>
      <c r="M75" s="438"/>
      <c r="N75" s="438"/>
      <c r="O75" s="459" t="s">
        <v>255</v>
      </c>
      <c r="P75" s="440"/>
    </row>
    <row r="76" spans="1:16" ht="23.25">
      <c r="A76" s="441" t="s">
        <v>353</v>
      </c>
      <c r="B76" s="436"/>
      <c r="C76" s="436"/>
      <c r="D76" s="436"/>
      <c r="E76" s="436"/>
      <c r="F76" s="436"/>
      <c r="G76" s="194">
        <v>3264637563</v>
      </c>
      <c r="H76" s="194">
        <v>106372907.14</v>
      </c>
      <c r="I76" s="194">
        <v>3371010470.1399999</v>
      </c>
      <c r="J76" s="194">
        <v>3345811477.04</v>
      </c>
      <c r="K76" s="442">
        <v>3312054998.0900002</v>
      </c>
      <c r="L76" s="438"/>
      <c r="M76" s="438"/>
      <c r="N76" s="438"/>
      <c r="O76" s="443">
        <v>25198993.100000001</v>
      </c>
      <c r="P76" s="440"/>
    </row>
    <row r="77" spans="1:16" ht="23.25">
      <c r="A77" s="457" t="s">
        <v>354</v>
      </c>
      <c r="B77" s="436"/>
      <c r="C77" s="436"/>
      <c r="D77" s="436"/>
      <c r="E77" s="436"/>
      <c r="F77" s="436"/>
      <c r="G77" s="194">
        <v>2850755588</v>
      </c>
      <c r="H77" s="194">
        <v>31405412.789999999</v>
      </c>
      <c r="I77" s="194">
        <v>2882161000.79</v>
      </c>
      <c r="J77" s="194">
        <v>2882160999.79</v>
      </c>
      <c r="K77" s="442">
        <v>2850543020.79</v>
      </c>
      <c r="L77" s="438"/>
      <c r="M77" s="438"/>
      <c r="N77" s="438"/>
      <c r="O77" s="443">
        <v>1</v>
      </c>
      <c r="P77" s="440"/>
    </row>
    <row r="78" spans="1:16" ht="23.25">
      <c r="A78" s="457" t="s">
        <v>355</v>
      </c>
      <c r="B78" s="436"/>
      <c r="C78" s="436"/>
      <c r="D78" s="436"/>
      <c r="E78" s="436"/>
      <c r="F78" s="436"/>
      <c r="G78" s="194">
        <v>87848043</v>
      </c>
      <c r="H78" s="194">
        <v>9906778</v>
      </c>
      <c r="I78" s="194">
        <v>97754821</v>
      </c>
      <c r="J78" s="194">
        <v>97754821</v>
      </c>
      <c r="K78" s="442">
        <v>97754821</v>
      </c>
      <c r="L78" s="438"/>
      <c r="M78" s="438"/>
      <c r="N78" s="438"/>
      <c r="O78" s="443">
        <v>0</v>
      </c>
      <c r="P78" s="440"/>
    </row>
    <row r="79" spans="1:16" ht="23.25">
      <c r="A79" s="457" t="s">
        <v>356</v>
      </c>
      <c r="B79" s="436"/>
      <c r="C79" s="436"/>
      <c r="D79" s="436"/>
      <c r="E79" s="436"/>
      <c r="F79" s="436"/>
      <c r="G79" s="194">
        <v>326033932</v>
      </c>
      <c r="H79" s="194">
        <v>65060716.350000001</v>
      </c>
      <c r="I79" s="194">
        <v>391094648.35000002</v>
      </c>
      <c r="J79" s="194">
        <v>365895656.25</v>
      </c>
      <c r="K79" s="442">
        <v>363757156.30000001</v>
      </c>
      <c r="L79" s="438"/>
      <c r="M79" s="438"/>
      <c r="N79" s="438"/>
      <c r="O79" s="443">
        <v>25198992.100000001</v>
      </c>
      <c r="P79" s="440"/>
    </row>
    <row r="80" spans="1:16" ht="23.25">
      <c r="A80" s="457" t="s">
        <v>255</v>
      </c>
      <c r="B80" s="436"/>
      <c r="C80" s="436"/>
      <c r="D80" s="436"/>
      <c r="E80" s="436"/>
      <c r="F80" s="436"/>
      <c r="G80" s="195" t="s">
        <v>255</v>
      </c>
      <c r="H80" s="195" t="s">
        <v>255</v>
      </c>
      <c r="I80" s="195" t="s">
        <v>255</v>
      </c>
      <c r="J80" s="195" t="s">
        <v>255</v>
      </c>
      <c r="K80" s="458" t="s">
        <v>255</v>
      </c>
      <c r="L80" s="438"/>
      <c r="M80" s="438"/>
      <c r="N80" s="438"/>
      <c r="O80" s="459" t="s">
        <v>255</v>
      </c>
      <c r="P80" s="440"/>
    </row>
    <row r="81" spans="1:16" ht="23.25">
      <c r="A81" s="441" t="s">
        <v>357</v>
      </c>
      <c r="B81" s="436"/>
      <c r="C81" s="436"/>
      <c r="D81" s="436"/>
      <c r="E81" s="436"/>
      <c r="F81" s="436"/>
      <c r="G81" s="194">
        <v>414641341</v>
      </c>
      <c r="H81" s="194">
        <v>-14247913.380000001</v>
      </c>
      <c r="I81" s="194">
        <v>400393427.62</v>
      </c>
      <c r="J81" s="194">
        <v>356088179.51999998</v>
      </c>
      <c r="K81" s="442">
        <v>356088179.51999998</v>
      </c>
      <c r="L81" s="438"/>
      <c r="M81" s="438"/>
      <c r="N81" s="438"/>
      <c r="O81" s="443">
        <v>44305248.100000001</v>
      </c>
      <c r="P81" s="440"/>
    </row>
    <row r="82" spans="1:16" ht="23.25">
      <c r="A82" s="457" t="s">
        <v>358</v>
      </c>
      <c r="B82" s="436"/>
      <c r="C82" s="436"/>
      <c r="D82" s="436"/>
      <c r="E82" s="436"/>
      <c r="F82" s="436"/>
      <c r="G82" s="194">
        <v>66073300</v>
      </c>
      <c r="H82" s="194">
        <v>0</v>
      </c>
      <c r="I82" s="194">
        <v>66073300</v>
      </c>
      <c r="J82" s="194">
        <v>66073294.520000003</v>
      </c>
      <c r="K82" s="442">
        <v>66073294.520000003</v>
      </c>
      <c r="L82" s="438"/>
      <c r="M82" s="438"/>
      <c r="N82" s="438"/>
      <c r="O82" s="443">
        <v>5.48</v>
      </c>
      <c r="P82" s="440"/>
    </row>
    <row r="83" spans="1:16" ht="23.25">
      <c r="A83" s="457" t="s">
        <v>359</v>
      </c>
      <c r="B83" s="436"/>
      <c r="C83" s="436"/>
      <c r="D83" s="436"/>
      <c r="E83" s="436"/>
      <c r="F83" s="436"/>
      <c r="G83" s="194">
        <v>298568041</v>
      </c>
      <c r="H83" s="194">
        <v>9153524.6199999992</v>
      </c>
      <c r="I83" s="194">
        <v>307721565.62</v>
      </c>
      <c r="J83" s="194">
        <v>290014885</v>
      </c>
      <c r="K83" s="442">
        <v>290014885</v>
      </c>
      <c r="L83" s="438"/>
      <c r="M83" s="438"/>
      <c r="N83" s="438"/>
      <c r="O83" s="443">
        <v>17706680.620000001</v>
      </c>
      <c r="P83" s="440"/>
    </row>
    <row r="84" spans="1:16" ht="23.25">
      <c r="A84" s="457" t="s">
        <v>360</v>
      </c>
      <c r="B84" s="436"/>
      <c r="C84" s="436"/>
      <c r="D84" s="436"/>
      <c r="E84" s="436"/>
      <c r="F84" s="436"/>
      <c r="G84" s="194">
        <v>0</v>
      </c>
      <c r="H84" s="194">
        <v>0</v>
      </c>
      <c r="I84" s="194">
        <v>0</v>
      </c>
      <c r="J84" s="194">
        <v>0</v>
      </c>
      <c r="K84" s="442">
        <v>0</v>
      </c>
      <c r="L84" s="438"/>
      <c r="M84" s="438"/>
      <c r="N84" s="438"/>
      <c r="O84" s="443">
        <v>0</v>
      </c>
      <c r="P84" s="440"/>
    </row>
    <row r="85" spans="1:16" ht="23.25">
      <c r="A85" s="457" t="s">
        <v>361</v>
      </c>
      <c r="B85" s="436"/>
      <c r="C85" s="436"/>
      <c r="D85" s="436"/>
      <c r="E85" s="436"/>
      <c r="F85" s="436"/>
      <c r="G85" s="194">
        <v>0</v>
      </c>
      <c r="H85" s="194">
        <v>0</v>
      </c>
      <c r="I85" s="194">
        <v>0</v>
      </c>
      <c r="J85" s="194">
        <v>0</v>
      </c>
      <c r="K85" s="442">
        <v>0</v>
      </c>
      <c r="L85" s="438"/>
      <c r="M85" s="438"/>
      <c r="N85" s="438"/>
      <c r="O85" s="443">
        <v>0</v>
      </c>
      <c r="P85" s="440"/>
    </row>
    <row r="86" spans="1:16" ht="23.25">
      <c r="A86" s="457" t="s">
        <v>362</v>
      </c>
      <c r="B86" s="436"/>
      <c r="C86" s="436"/>
      <c r="D86" s="436"/>
      <c r="E86" s="436"/>
      <c r="F86" s="436"/>
      <c r="G86" s="194">
        <v>0</v>
      </c>
      <c r="H86" s="194">
        <v>0</v>
      </c>
      <c r="I86" s="194">
        <v>0</v>
      </c>
      <c r="J86" s="194">
        <v>0</v>
      </c>
      <c r="K86" s="442">
        <v>0</v>
      </c>
      <c r="L86" s="438"/>
      <c r="M86" s="438"/>
      <c r="N86" s="438"/>
      <c r="O86" s="443">
        <v>0</v>
      </c>
      <c r="P86" s="440"/>
    </row>
    <row r="87" spans="1:16" ht="23.25">
      <c r="A87" s="457" t="s">
        <v>363</v>
      </c>
      <c r="B87" s="436"/>
      <c r="C87" s="436"/>
      <c r="D87" s="436"/>
      <c r="E87" s="436"/>
      <c r="F87" s="436"/>
      <c r="G87" s="194">
        <v>0</v>
      </c>
      <c r="H87" s="194">
        <v>0</v>
      </c>
      <c r="I87" s="194">
        <v>0</v>
      </c>
      <c r="J87" s="194">
        <v>0</v>
      </c>
      <c r="K87" s="442">
        <v>0</v>
      </c>
      <c r="L87" s="438"/>
      <c r="M87" s="438"/>
      <c r="N87" s="438"/>
      <c r="O87" s="443">
        <v>0</v>
      </c>
      <c r="P87" s="440"/>
    </row>
    <row r="88" spans="1:16" ht="23.25">
      <c r="A88" s="457" t="s">
        <v>364</v>
      </c>
      <c r="B88" s="436"/>
      <c r="C88" s="436"/>
      <c r="D88" s="436"/>
      <c r="E88" s="436"/>
      <c r="F88" s="436"/>
      <c r="G88" s="194">
        <v>50000000</v>
      </c>
      <c r="H88" s="194">
        <v>-23401438</v>
      </c>
      <c r="I88" s="194">
        <v>26598562</v>
      </c>
      <c r="J88" s="194">
        <v>0</v>
      </c>
      <c r="K88" s="442">
        <v>0</v>
      </c>
      <c r="L88" s="438"/>
      <c r="M88" s="438"/>
      <c r="N88" s="438"/>
      <c r="O88" s="443">
        <v>26598562</v>
      </c>
      <c r="P88" s="440"/>
    </row>
    <row r="89" spans="1:16" ht="23.25">
      <c r="A89" s="457" t="s">
        <v>255</v>
      </c>
      <c r="B89" s="436"/>
      <c r="C89" s="436"/>
      <c r="D89" s="436"/>
      <c r="E89" s="436"/>
      <c r="F89" s="436"/>
      <c r="G89" s="195" t="s">
        <v>255</v>
      </c>
      <c r="H89" s="195" t="s">
        <v>255</v>
      </c>
      <c r="I89" s="195" t="s">
        <v>255</v>
      </c>
      <c r="J89" s="195" t="s">
        <v>255</v>
      </c>
      <c r="K89" s="458" t="s">
        <v>255</v>
      </c>
      <c r="L89" s="438"/>
      <c r="M89" s="438"/>
      <c r="N89" s="438"/>
      <c r="O89" s="459" t="s">
        <v>255</v>
      </c>
      <c r="P89" s="440"/>
    </row>
    <row r="90" spans="1:16" ht="23.25">
      <c r="A90" s="435" t="s">
        <v>290</v>
      </c>
      <c r="B90" s="436"/>
      <c r="C90" s="436"/>
      <c r="D90" s="436"/>
      <c r="E90" s="436"/>
      <c r="F90" s="436"/>
      <c r="G90" s="193">
        <v>13130768295</v>
      </c>
      <c r="H90" s="193">
        <v>928449115.19000006</v>
      </c>
      <c r="I90" s="193">
        <v>14059217410.190001</v>
      </c>
      <c r="J90" s="193">
        <v>13928852492.309999</v>
      </c>
      <c r="K90" s="437">
        <v>13928852492.309999</v>
      </c>
      <c r="L90" s="438"/>
      <c r="M90" s="438"/>
      <c r="N90" s="438"/>
      <c r="O90" s="439">
        <v>130364917.88</v>
      </c>
      <c r="P90" s="440"/>
    </row>
    <row r="91" spans="1:16" ht="23.25">
      <c r="A91" s="441" t="s">
        <v>293</v>
      </c>
      <c r="B91" s="436"/>
      <c r="C91" s="436"/>
      <c r="D91" s="436"/>
      <c r="E91" s="436"/>
      <c r="F91" s="436"/>
      <c r="G91" s="194">
        <v>5475556121</v>
      </c>
      <c r="H91" s="194">
        <v>355337938.30000001</v>
      </c>
      <c r="I91" s="194">
        <v>5830894059.3000002</v>
      </c>
      <c r="J91" s="194">
        <v>5830894059.3000002</v>
      </c>
      <c r="K91" s="442">
        <v>5830894059.3000002</v>
      </c>
      <c r="L91" s="438"/>
      <c r="M91" s="438"/>
      <c r="N91" s="438"/>
      <c r="O91" s="443">
        <v>0</v>
      </c>
      <c r="P91" s="440"/>
    </row>
    <row r="92" spans="1:16" ht="23.25">
      <c r="A92" s="457" t="s">
        <v>294</v>
      </c>
      <c r="B92" s="436"/>
      <c r="C92" s="436"/>
      <c r="D92" s="436"/>
      <c r="E92" s="436"/>
      <c r="F92" s="436"/>
      <c r="G92" s="194">
        <v>3247368135</v>
      </c>
      <c r="H92" s="194">
        <v>-38633227.57</v>
      </c>
      <c r="I92" s="194">
        <v>3208734907.4299998</v>
      </c>
      <c r="J92" s="194">
        <v>3208734907.4299998</v>
      </c>
      <c r="K92" s="442">
        <v>3208734907.4299998</v>
      </c>
      <c r="L92" s="438"/>
      <c r="M92" s="438"/>
      <c r="N92" s="438"/>
      <c r="O92" s="443">
        <v>0</v>
      </c>
      <c r="P92" s="440"/>
    </row>
    <row r="93" spans="1:16" ht="23.25">
      <c r="A93" s="457" t="s">
        <v>295</v>
      </c>
      <c r="B93" s="436"/>
      <c r="C93" s="436"/>
      <c r="D93" s="436"/>
      <c r="E93" s="436"/>
      <c r="F93" s="436"/>
      <c r="G93" s="194">
        <v>4332449</v>
      </c>
      <c r="H93" s="194">
        <v>1381643.41</v>
      </c>
      <c r="I93" s="194">
        <v>5714092.4100000001</v>
      </c>
      <c r="J93" s="194">
        <v>5714092.4100000001</v>
      </c>
      <c r="K93" s="442">
        <v>5714092.4100000001</v>
      </c>
      <c r="L93" s="438"/>
      <c r="M93" s="438"/>
      <c r="N93" s="438"/>
      <c r="O93" s="443">
        <v>0</v>
      </c>
      <c r="P93" s="440"/>
    </row>
    <row r="94" spans="1:16" ht="23.25">
      <c r="A94" s="457" t="s">
        <v>296</v>
      </c>
      <c r="B94" s="436"/>
      <c r="C94" s="436"/>
      <c r="D94" s="436"/>
      <c r="E94" s="436"/>
      <c r="F94" s="436"/>
      <c r="G94" s="194">
        <v>1076387329</v>
      </c>
      <c r="H94" s="194">
        <v>134185469.18000001</v>
      </c>
      <c r="I94" s="194">
        <v>1210572798.1800001</v>
      </c>
      <c r="J94" s="194">
        <v>1210572798.1800001</v>
      </c>
      <c r="K94" s="442">
        <v>1210572798.1800001</v>
      </c>
      <c r="L94" s="438"/>
      <c r="M94" s="438"/>
      <c r="N94" s="438"/>
      <c r="O94" s="443">
        <v>0</v>
      </c>
      <c r="P94" s="440"/>
    </row>
    <row r="95" spans="1:16" ht="23.25">
      <c r="A95" s="460" t="s">
        <v>297</v>
      </c>
      <c r="B95" s="461"/>
      <c r="C95" s="461"/>
      <c r="D95" s="461"/>
      <c r="E95" s="461"/>
      <c r="F95" s="461"/>
      <c r="G95" s="196">
        <v>523910037</v>
      </c>
      <c r="H95" s="196">
        <v>87114287.280000001</v>
      </c>
      <c r="I95" s="196">
        <v>611024324.27999997</v>
      </c>
      <c r="J95" s="196">
        <v>611024324.27999997</v>
      </c>
      <c r="K95" s="462">
        <v>611024324.27999997</v>
      </c>
      <c r="L95" s="463"/>
      <c r="M95" s="463"/>
      <c r="N95" s="463"/>
      <c r="O95" s="464">
        <v>0</v>
      </c>
      <c r="P95" s="465"/>
    </row>
    <row r="96" spans="1:16" ht="23.25">
      <c r="A96" s="457" t="s">
        <v>298</v>
      </c>
      <c r="B96" s="436"/>
      <c r="C96" s="436"/>
      <c r="D96" s="436"/>
      <c r="E96" s="436"/>
      <c r="F96" s="436"/>
      <c r="G96" s="194">
        <v>92471861</v>
      </c>
      <c r="H96" s="194">
        <v>21555334</v>
      </c>
      <c r="I96" s="194">
        <v>114027195</v>
      </c>
      <c r="J96" s="194">
        <v>114027195</v>
      </c>
      <c r="K96" s="442">
        <v>114027195</v>
      </c>
      <c r="L96" s="438"/>
      <c r="M96" s="438"/>
      <c r="N96" s="438"/>
      <c r="O96" s="443">
        <v>0</v>
      </c>
      <c r="P96" s="440"/>
    </row>
    <row r="97" spans="1:16" ht="23.25">
      <c r="A97" s="457" t="s">
        <v>299</v>
      </c>
      <c r="B97" s="436"/>
      <c r="C97" s="436"/>
      <c r="D97" s="436"/>
      <c r="E97" s="436"/>
      <c r="F97" s="436"/>
      <c r="G97" s="194">
        <v>0</v>
      </c>
      <c r="H97" s="194">
        <v>0</v>
      </c>
      <c r="I97" s="194">
        <v>0</v>
      </c>
      <c r="J97" s="194">
        <v>0</v>
      </c>
      <c r="K97" s="442">
        <v>0</v>
      </c>
      <c r="L97" s="438"/>
      <c r="M97" s="438"/>
      <c r="N97" s="438"/>
      <c r="O97" s="443">
        <v>0</v>
      </c>
      <c r="P97" s="440"/>
    </row>
    <row r="98" spans="1:16" ht="23.25">
      <c r="A98" s="457" t="s">
        <v>365</v>
      </c>
      <c r="B98" s="436"/>
      <c r="C98" s="436"/>
      <c r="D98" s="436"/>
      <c r="E98" s="436"/>
      <c r="F98" s="436"/>
      <c r="G98" s="194">
        <v>531086310</v>
      </c>
      <c r="H98" s="194">
        <v>149734432</v>
      </c>
      <c r="I98" s="194">
        <v>680820742</v>
      </c>
      <c r="J98" s="194">
        <v>680820742</v>
      </c>
      <c r="K98" s="442">
        <v>680820742</v>
      </c>
      <c r="L98" s="438"/>
      <c r="M98" s="438"/>
      <c r="N98" s="438"/>
      <c r="O98" s="443">
        <v>0</v>
      </c>
      <c r="P98" s="440"/>
    </row>
    <row r="99" spans="1:16" ht="23.25">
      <c r="A99" s="457" t="s">
        <v>255</v>
      </c>
      <c r="B99" s="436"/>
      <c r="C99" s="436"/>
      <c r="D99" s="436"/>
      <c r="E99" s="436"/>
      <c r="F99" s="436"/>
      <c r="G99" s="195" t="s">
        <v>255</v>
      </c>
      <c r="H99" s="195" t="s">
        <v>255</v>
      </c>
      <c r="I99" s="195" t="s">
        <v>255</v>
      </c>
      <c r="J99" s="195" t="s">
        <v>255</v>
      </c>
      <c r="K99" s="458" t="s">
        <v>255</v>
      </c>
      <c r="L99" s="438"/>
      <c r="M99" s="438"/>
      <c r="N99" s="438"/>
      <c r="O99" s="459" t="s">
        <v>255</v>
      </c>
      <c r="P99" s="440"/>
    </row>
    <row r="100" spans="1:16" ht="23.25">
      <c r="A100" s="441" t="s">
        <v>301</v>
      </c>
      <c r="B100" s="436"/>
      <c r="C100" s="436"/>
      <c r="D100" s="436"/>
      <c r="E100" s="436"/>
      <c r="F100" s="436"/>
      <c r="G100" s="194">
        <v>72250665</v>
      </c>
      <c r="H100" s="194">
        <v>24857198.329999998</v>
      </c>
      <c r="I100" s="194">
        <v>97107863.329999998</v>
      </c>
      <c r="J100" s="194">
        <v>81303632.629999995</v>
      </c>
      <c r="K100" s="442">
        <v>81303632.629999995</v>
      </c>
      <c r="L100" s="438"/>
      <c r="M100" s="438"/>
      <c r="N100" s="438"/>
      <c r="O100" s="443">
        <v>15804230.699999999</v>
      </c>
      <c r="P100" s="440"/>
    </row>
    <row r="101" spans="1:16" ht="23.25">
      <c r="A101" s="457" t="s">
        <v>302</v>
      </c>
      <c r="B101" s="436"/>
      <c r="C101" s="436"/>
      <c r="D101" s="436"/>
      <c r="E101" s="436"/>
      <c r="F101" s="436"/>
      <c r="G101" s="194">
        <v>10282374</v>
      </c>
      <c r="H101" s="194">
        <v>-4954634.57</v>
      </c>
      <c r="I101" s="194">
        <v>5327739.43</v>
      </c>
      <c r="J101" s="194">
        <v>5303935.1900000004</v>
      </c>
      <c r="K101" s="442">
        <v>5303935.1900000004</v>
      </c>
      <c r="L101" s="438"/>
      <c r="M101" s="438"/>
      <c r="N101" s="438"/>
      <c r="O101" s="443">
        <v>23804.240000000002</v>
      </c>
      <c r="P101" s="440"/>
    </row>
    <row r="102" spans="1:16" ht="23.25">
      <c r="A102" s="457" t="s">
        <v>303</v>
      </c>
      <c r="B102" s="436"/>
      <c r="C102" s="436"/>
      <c r="D102" s="436"/>
      <c r="E102" s="436"/>
      <c r="F102" s="436"/>
      <c r="G102" s="194">
        <v>10775139</v>
      </c>
      <c r="H102" s="194">
        <v>-1685864.25</v>
      </c>
      <c r="I102" s="194">
        <v>9089274.75</v>
      </c>
      <c r="J102" s="194">
        <v>8962983.2300000004</v>
      </c>
      <c r="K102" s="442">
        <v>8962983.2300000004</v>
      </c>
      <c r="L102" s="438"/>
      <c r="M102" s="438"/>
      <c r="N102" s="438"/>
      <c r="O102" s="443">
        <v>126291.52</v>
      </c>
      <c r="P102" s="440"/>
    </row>
    <row r="103" spans="1:16" ht="23.25">
      <c r="A103" s="457" t="s">
        <v>366</v>
      </c>
      <c r="B103" s="436"/>
      <c r="C103" s="436"/>
      <c r="D103" s="436"/>
      <c r="E103" s="436"/>
      <c r="F103" s="436"/>
      <c r="G103" s="194">
        <v>0</v>
      </c>
      <c r="H103" s="194">
        <v>0</v>
      </c>
      <c r="I103" s="194">
        <v>0</v>
      </c>
      <c r="J103" s="194">
        <v>0</v>
      </c>
      <c r="K103" s="442">
        <v>0</v>
      </c>
      <c r="L103" s="438"/>
      <c r="M103" s="438"/>
      <c r="N103" s="438"/>
      <c r="O103" s="443">
        <v>0</v>
      </c>
      <c r="P103" s="440"/>
    </row>
    <row r="104" spans="1:16" ht="23.25">
      <c r="A104" s="457" t="s">
        <v>367</v>
      </c>
      <c r="B104" s="436"/>
      <c r="C104" s="436"/>
      <c r="D104" s="436"/>
      <c r="E104" s="436"/>
      <c r="F104" s="436"/>
      <c r="G104" s="194">
        <v>341607</v>
      </c>
      <c r="H104" s="194">
        <v>2344990.35</v>
      </c>
      <c r="I104" s="194">
        <v>2686597.35</v>
      </c>
      <c r="J104" s="194">
        <v>2685160.57</v>
      </c>
      <c r="K104" s="442">
        <v>2685160.57</v>
      </c>
      <c r="L104" s="438"/>
      <c r="M104" s="438"/>
      <c r="N104" s="438"/>
      <c r="O104" s="443">
        <v>1436.78</v>
      </c>
      <c r="P104" s="440"/>
    </row>
    <row r="105" spans="1:16" ht="23.25">
      <c r="A105" s="457" t="s">
        <v>368</v>
      </c>
      <c r="B105" s="436"/>
      <c r="C105" s="436"/>
      <c r="D105" s="436"/>
      <c r="E105" s="436"/>
      <c r="F105" s="436"/>
      <c r="G105" s="194">
        <v>2152000</v>
      </c>
      <c r="H105" s="194">
        <v>1416535.41</v>
      </c>
      <c r="I105" s="194">
        <v>3568535.41</v>
      </c>
      <c r="J105" s="194">
        <v>3165525.89</v>
      </c>
      <c r="K105" s="442">
        <v>3165525.89</v>
      </c>
      <c r="L105" s="438"/>
      <c r="M105" s="438"/>
      <c r="N105" s="438"/>
      <c r="O105" s="443">
        <v>403009.52</v>
      </c>
      <c r="P105" s="440"/>
    </row>
    <row r="106" spans="1:16" ht="23.25">
      <c r="A106" s="457" t="s">
        <v>307</v>
      </c>
      <c r="B106" s="436"/>
      <c r="C106" s="436"/>
      <c r="D106" s="436"/>
      <c r="E106" s="436"/>
      <c r="F106" s="436"/>
      <c r="G106" s="194">
        <v>3254300</v>
      </c>
      <c r="H106" s="194">
        <v>5267817.41</v>
      </c>
      <c r="I106" s="194">
        <v>8522117.4100000001</v>
      </c>
      <c r="J106" s="194">
        <v>8522117.4100000001</v>
      </c>
      <c r="K106" s="442">
        <v>8522117.4100000001</v>
      </c>
      <c r="L106" s="438"/>
      <c r="M106" s="438"/>
      <c r="N106" s="438"/>
      <c r="O106" s="443">
        <v>0</v>
      </c>
      <c r="P106" s="440"/>
    </row>
    <row r="107" spans="1:16" ht="23.25">
      <c r="A107" s="457" t="s">
        <v>308</v>
      </c>
      <c r="B107" s="436"/>
      <c r="C107" s="436"/>
      <c r="D107" s="436"/>
      <c r="E107" s="436"/>
      <c r="F107" s="436"/>
      <c r="G107" s="194">
        <v>34909590</v>
      </c>
      <c r="H107" s="194">
        <v>17697902.550000001</v>
      </c>
      <c r="I107" s="194">
        <v>52607492.549999997</v>
      </c>
      <c r="J107" s="194">
        <v>40677181.25</v>
      </c>
      <c r="K107" s="442">
        <v>40677181.25</v>
      </c>
      <c r="L107" s="438"/>
      <c r="M107" s="438"/>
      <c r="N107" s="438"/>
      <c r="O107" s="443">
        <v>11930311.300000001</v>
      </c>
      <c r="P107" s="440"/>
    </row>
    <row r="108" spans="1:16" ht="23.25">
      <c r="A108" s="457" t="s">
        <v>309</v>
      </c>
      <c r="B108" s="436"/>
      <c r="C108" s="436"/>
      <c r="D108" s="436"/>
      <c r="E108" s="436"/>
      <c r="F108" s="436"/>
      <c r="G108" s="194">
        <v>9450000</v>
      </c>
      <c r="H108" s="194">
        <v>2263940.94</v>
      </c>
      <c r="I108" s="194">
        <v>11713940.939999999</v>
      </c>
      <c r="J108" s="194">
        <v>8419326.8200000003</v>
      </c>
      <c r="K108" s="442">
        <v>8419326.8200000003</v>
      </c>
      <c r="L108" s="438"/>
      <c r="M108" s="438"/>
      <c r="N108" s="438"/>
      <c r="O108" s="443">
        <v>3294614.12</v>
      </c>
      <c r="P108" s="440"/>
    </row>
    <row r="109" spans="1:16" ht="23.25">
      <c r="A109" s="457" t="s">
        <v>310</v>
      </c>
      <c r="B109" s="436"/>
      <c r="C109" s="436"/>
      <c r="D109" s="436"/>
      <c r="E109" s="436"/>
      <c r="F109" s="436"/>
      <c r="G109" s="194">
        <v>1085655</v>
      </c>
      <c r="H109" s="194">
        <v>2506510.4900000002</v>
      </c>
      <c r="I109" s="194">
        <v>3592165.49</v>
      </c>
      <c r="J109" s="194">
        <v>3567402.27</v>
      </c>
      <c r="K109" s="442">
        <v>3567402.27</v>
      </c>
      <c r="L109" s="438"/>
      <c r="M109" s="438"/>
      <c r="N109" s="438"/>
      <c r="O109" s="443">
        <v>24763.22</v>
      </c>
      <c r="P109" s="440"/>
    </row>
    <row r="110" spans="1:16" ht="23.25">
      <c r="A110" s="457" t="s">
        <v>255</v>
      </c>
      <c r="B110" s="436"/>
      <c r="C110" s="436"/>
      <c r="D110" s="436"/>
      <c r="E110" s="436"/>
      <c r="F110" s="436"/>
      <c r="G110" s="195" t="s">
        <v>255</v>
      </c>
      <c r="H110" s="195" t="s">
        <v>255</v>
      </c>
      <c r="I110" s="195" t="s">
        <v>255</v>
      </c>
      <c r="J110" s="195" t="s">
        <v>255</v>
      </c>
      <c r="K110" s="458" t="s">
        <v>255</v>
      </c>
      <c r="L110" s="438"/>
      <c r="M110" s="438"/>
      <c r="N110" s="438"/>
      <c r="O110" s="459" t="s">
        <v>255</v>
      </c>
      <c r="P110" s="440"/>
    </row>
    <row r="111" spans="1:16" ht="23.25">
      <c r="A111" s="441" t="s">
        <v>311</v>
      </c>
      <c r="B111" s="436"/>
      <c r="C111" s="436"/>
      <c r="D111" s="436"/>
      <c r="E111" s="436"/>
      <c r="F111" s="436"/>
      <c r="G111" s="194">
        <v>292376352</v>
      </c>
      <c r="H111" s="194">
        <v>40802926.060000002</v>
      </c>
      <c r="I111" s="194">
        <v>333179278.06</v>
      </c>
      <c r="J111" s="194">
        <v>322550770.83999997</v>
      </c>
      <c r="K111" s="442">
        <v>322550770.83999997</v>
      </c>
      <c r="L111" s="438"/>
      <c r="M111" s="438"/>
      <c r="N111" s="438"/>
      <c r="O111" s="443">
        <v>10628507.220000001</v>
      </c>
      <c r="P111" s="440"/>
    </row>
    <row r="112" spans="1:16" ht="23.25">
      <c r="A112" s="457" t="s">
        <v>312</v>
      </c>
      <c r="B112" s="436"/>
      <c r="C112" s="436"/>
      <c r="D112" s="436"/>
      <c r="E112" s="436"/>
      <c r="F112" s="436"/>
      <c r="G112" s="194">
        <v>77098495</v>
      </c>
      <c r="H112" s="194">
        <v>6586127.1200000001</v>
      </c>
      <c r="I112" s="194">
        <v>83684622.120000005</v>
      </c>
      <c r="J112" s="194">
        <v>79201918.989999995</v>
      </c>
      <c r="K112" s="442">
        <v>79201918.989999995</v>
      </c>
      <c r="L112" s="438"/>
      <c r="M112" s="438"/>
      <c r="N112" s="438"/>
      <c r="O112" s="443">
        <v>4482703.13</v>
      </c>
      <c r="P112" s="440"/>
    </row>
    <row r="113" spans="1:16" ht="23.25">
      <c r="A113" s="457" t="s">
        <v>313</v>
      </c>
      <c r="B113" s="436"/>
      <c r="C113" s="436"/>
      <c r="D113" s="436"/>
      <c r="E113" s="436"/>
      <c r="F113" s="436"/>
      <c r="G113" s="194">
        <v>13681725</v>
      </c>
      <c r="H113" s="194">
        <v>15709.47</v>
      </c>
      <c r="I113" s="194">
        <v>13697434.470000001</v>
      </c>
      <c r="J113" s="194">
        <v>13697434.470000001</v>
      </c>
      <c r="K113" s="442">
        <v>13697434.470000001</v>
      </c>
      <c r="L113" s="438"/>
      <c r="M113" s="438"/>
      <c r="N113" s="438"/>
      <c r="O113" s="443">
        <v>0</v>
      </c>
      <c r="P113" s="440"/>
    </row>
    <row r="114" spans="1:16" ht="23.25">
      <c r="A114" s="457" t="s">
        <v>314</v>
      </c>
      <c r="B114" s="436"/>
      <c r="C114" s="436"/>
      <c r="D114" s="436"/>
      <c r="E114" s="436"/>
      <c r="F114" s="436"/>
      <c r="G114" s="194">
        <v>39795410</v>
      </c>
      <c r="H114" s="194">
        <v>4118691.8399999999</v>
      </c>
      <c r="I114" s="194">
        <v>43914101.840000004</v>
      </c>
      <c r="J114" s="194">
        <v>43489461.590000004</v>
      </c>
      <c r="K114" s="442">
        <v>43489461.590000004</v>
      </c>
      <c r="L114" s="438"/>
      <c r="M114" s="438"/>
      <c r="N114" s="438"/>
      <c r="O114" s="443">
        <v>424640.25</v>
      </c>
      <c r="P114" s="440"/>
    </row>
    <row r="115" spans="1:16" ht="23.25">
      <c r="A115" s="457" t="s">
        <v>315</v>
      </c>
      <c r="B115" s="436"/>
      <c r="C115" s="436"/>
      <c r="D115" s="436"/>
      <c r="E115" s="436"/>
      <c r="F115" s="436"/>
      <c r="G115" s="194">
        <v>391553</v>
      </c>
      <c r="H115" s="194">
        <v>259043.7</v>
      </c>
      <c r="I115" s="194">
        <v>650596.69999999995</v>
      </c>
      <c r="J115" s="194">
        <v>650596.69999999995</v>
      </c>
      <c r="K115" s="442">
        <v>650596.69999999995</v>
      </c>
      <c r="L115" s="438"/>
      <c r="M115" s="438"/>
      <c r="N115" s="438"/>
      <c r="O115" s="443">
        <v>0</v>
      </c>
      <c r="P115" s="440"/>
    </row>
    <row r="116" spans="1:16" ht="23.25">
      <c r="A116" s="457" t="s">
        <v>316</v>
      </c>
      <c r="B116" s="436"/>
      <c r="C116" s="436"/>
      <c r="D116" s="436"/>
      <c r="E116" s="436"/>
      <c r="F116" s="436"/>
      <c r="G116" s="194">
        <v>152096791</v>
      </c>
      <c r="H116" s="194">
        <v>35517236.780000001</v>
      </c>
      <c r="I116" s="194">
        <v>187614027.78</v>
      </c>
      <c r="J116" s="194">
        <v>181960216.78</v>
      </c>
      <c r="K116" s="442">
        <v>181960216.78</v>
      </c>
      <c r="L116" s="438"/>
      <c r="M116" s="438"/>
      <c r="N116" s="438"/>
      <c r="O116" s="443">
        <v>5653811</v>
      </c>
      <c r="P116" s="440"/>
    </row>
    <row r="117" spans="1:16" ht="23.25">
      <c r="A117" s="457" t="s">
        <v>317</v>
      </c>
      <c r="B117" s="436"/>
      <c r="C117" s="436"/>
      <c r="D117" s="436"/>
      <c r="E117" s="436"/>
      <c r="F117" s="436"/>
      <c r="G117" s="194">
        <v>662245</v>
      </c>
      <c r="H117" s="194">
        <v>-653237.99</v>
      </c>
      <c r="I117" s="194">
        <v>9007.01</v>
      </c>
      <c r="J117" s="194">
        <v>6767.01</v>
      </c>
      <c r="K117" s="442">
        <v>6767.01</v>
      </c>
      <c r="L117" s="438"/>
      <c r="M117" s="438"/>
      <c r="N117" s="438"/>
      <c r="O117" s="443">
        <v>2240</v>
      </c>
      <c r="P117" s="440"/>
    </row>
    <row r="118" spans="1:16" ht="23.25">
      <c r="A118" s="457" t="s">
        <v>318</v>
      </c>
      <c r="B118" s="436"/>
      <c r="C118" s="436"/>
      <c r="D118" s="436"/>
      <c r="E118" s="436"/>
      <c r="F118" s="436"/>
      <c r="G118" s="194">
        <v>4021473</v>
      </c>
      <c r="H118" s="194">
        <v>-1635207.58</v>
      </c>
      <c r="I118" s="194">
        <v>2386265.42</v>
      </c>
      <c r="J118" s="194">
        <v>2321152.58</v>
      </c>
      <c r="K118" s="442">
        <v>2321152.58</v>
      </c>
      <c r="L118" s="438"/>
      <c r="M118" s="438"/>
      <c r="N118" s="438"/>
      <c r="O118" s="443">
        <v>65112.84</v>
      </c>
      <c r="P118" s="440"/>
    </row>
    <row r="119" spans="1:16" ht="23.25">
      <c r="A119" s="457" t="s">
        <v>319</v>
      </c>
      <c r="B119" s="436"/>
      <c r="C119" s="436"/>
      <c r="D119" s="436"/>
      <c r="E119" s="436"/>
      <c r="F119" s="436"/>
      <c r="G119" s="194">
        <v>4383687</v>
      </c>
      <c r="H119" s="194">
        <v>-3239084.28</v>
      </c>
      <c r="I119" s="194">
        <v>1144602.72</v>
      </c>
      <c r="J119" s="194">
        <v>1144602.72</v>
      </c>
      <c r="K119" s="442">
        <v>1144602.72</v>
      </c>
      <c r="L119" s="438"/>
      <c r="M119" s="438"/>
      <c r="N119" s="438"/>
      <c r="O119" s="443">
        <v>0</v>
      </c>
      <c r="P119" s="440"/>
    </row>
    <row r="120" spans="1:16" ht="23.25">
      <c r="A120" s="457" t="s">
        <v>320</v>
      </c>
      <c r="B120" s="436"/>
      <c r="C120" s="436"/>
      <c r="D120" s="436"/>
      <c r="E120" s="436"/>
      <c r="F120" s="436"/>
      <c r="G120" s="194">
        <v>244973</v>
      </c>
      <c r="H120" s="194">
        <v>-166353</v>
      </c>
      <c r="I120" s="194">
        <v>78620</v>
      </c>
      <c r="J120" s="194">
        <v>78620</v>
      </c>
      <c r="K120" s="442">
        <v>78620</v>
      </c>
      <c r="L120" s="438"/>
      <c r="M120" s="438"/>
      <c r="N120" s="438"/>
      <c r="O120" s="443">
        <v>0</v>
      </c>
      <c r="P120" s="440"/>
    </row>
    <row r="121" spans="1:16" ht="23.25">
      <c r="A121" s="457" t="s">
        <v>255</v>
      </c>
      <c r="B121" s="436"/>
      <c r="C121" s="436"/>
      <c r="D121" s="436"/>
      <c r="E121" s="436"/>
      <c r="F121" s="436"/>
      <c r="G121" s="195" t="s">
        <v>255</v>
      </c>
      <c r="H121" s="195" t="s">
        <v>255</v>
      </c>
      <c r="I121" s="195" t="s">
        <v>255</v>
      </c>
      <c r="J121" s="195" t="s">
        <v>255</v>
      </c>
      <c r="K121" s="458" t="s">
        <v>255</v>
      </c>
      <c r="L121" s="438"/>
      <c r="M121" s="438"/>
      <c r="N121" s="438"/>
      <c r="O121" s="459" t="s">
        <v>255</v>
      </c>
      <c r="P121" s="440"/>
    </row>
    <row r="122" spans="1:16" ht="41.25" customHeight="1">
      <c r="A122" s="441" t="s">
        <v>369</v>
      </c>
      <c r="B122" s="436"/>
      <c r="C122" s="436"/>
      <c r="D122" s="436"/>
      <c r="E122" s="436"/>
      <c r="F122" s="436"/>
      <c r="G122" s="194">
        <v>4419810208</v>
      </c>
      <c r="H122" s="194">
        <v>358161676.49000001</v>
      </c>
      <c r="I122" s="194">
        <v>4777971884.4899998</v>
      </c>
      <c r="J122" s="194">
        <v>4753511041.8800001</v>
      </c>
      <c r="K122" s="442">
        <v>4753511041.8800001</v>
      </c>
      <c r="L122" s="438"/>
      <c r="M122" s="438"/>
      <c r="N122" s="438"/>
      <c r="O122" s="443">
        <v>24460842.609999999</v>
      </c>
      <c r="P122" s="440"/>
    </row>
    <row r="123" spans="1:16" ht="23.25">
      <c r="A123" s="457" t="s">
        <v>322</v>
      </c>
      <c r="B123" s="436"/>
      <c r="C123" s="436"/>
      <c r="D123" s="436"/>
      <c r="E123" s="436"/>
      <c r="F123" s="436"/>
      <c r="G123" s="194">
        <v>0</v>
      </c>
      <c r="H123" s="194">
        <v>0</v>
      </c>
      <c r="I123" s="194">
        <v>0</v>
      </c>
      <c r="J123" s="194">
        <v>0</v>
      </c>
      <c r="K123" s="442">
        <v>0</v>
      </c>
      <c r="L123" s="438"/>
      <c r="M123" s="438"/>
      <c r="N123" s="438"/>
      <c r="O123" s="443">
        <v>0</v>
      </c>
      <c r="P123" s="440"/>
    </row>
    <row r="124" spans="1:16" ht="23.25">
      <c r="A124" s="457" t="s">
        <v>323</v>
      </c>
      <c r="B124" s="436"/>
      <c r="C124" s="436"/>
      <c r="D124" s="436"/>
      <c r="E124" s="436"/>
      <c r="F124" s="436"/>
      <c r="G124" s="194">
        <v>4413130208</v>
      </c>
      <c r="H124" s="194">
        <v>307576913.52999997</v>
      </c>
      <c r="I124" s="194">
        <v>4720707121.5299997</v>
      </c>
      <c r="J124" s="194">
        <v>4701028501.1000004</v>
      </c>
      <c r="K124" s="442">
        <v>4701028501.1000004</v>
      </c>
      <c r="L124" s="438"/>
      <c r="M124" s="438"/>
      <c r="N124" s="438"/>
      <c r="O124" s="443">
        <v>19678620.43</v>
      </c>
      <c r="P124" s="440"/>
    </row>
    <row r="125" spans="1:16" ht="23.25">
      <c r="A125" s="457" t="s">
        <v>324</v>
      </c>
      <c r="B125" s="436"/>
      <c r="C125" s="436"/>
      <c r="D125" s="436"/>
      <c r="E125" s="436"/>
      <c r="F125" s="436"/>
      <c r="G125" s="194">
        <v>0</v>
      </c>
      <c r="H125" s="194">
        <v>0</v>
      </c>
      <c r="I125" s="194">
        <v>0</v>
      </c>
      <c r="J125" s="194">
        <v>0</v>
      </c>
      <c r="K125" s="442">
        <v>0</v>
      </c>
      <c r="L125" s="438"/>
      <c r="M125" s="438"/>
      <c r="N125" s="438"/>
      <c r="O125" s="443">
        <v>0</v>
      </c>
      <c r="P125" s="440"/>
    </row>
    <row r="126" spans="1:16" ht="23.25">
      <c r="A126" s="457" t="s">
        <v>325</v>
      </c>
      <c r="B126" s="436"/>
      <c r="C126" s="436"/>
      <c r="D126" s="436"/>
      <c r="E126" s="436"/>
      <c r="F126" s="436"/>
      <c r="G126" s="194">
        <v>6680000</v>
      </c>
      <c r="H126" s="194">
        <v>26422137.670000002</v>
      </c>
      <c r="I126" s="194">
        <v>33102137.670000002</v>
      </c>
      <c r="J126" s="194">
        <v>28319915.489999998</v>
      </c>
      <c r="K126" s="442">
        <v>28319915.489999998</v>
      </c>
      <c r="L126" s="438"/>
      <c r="M126" s="438"/>
      <c r="N126" s="438"/>
      <c r="O126" s="443">
        <v>4782222.18</v>
      </c>
      <c r="P126" s="440"/>
    </row>
    <row r="127" spans="1:16" ht="23.25">
      <c r="A127" s="457" t="s">
        <v>326</v>
      </c>
      <c r="B127" s="436"/>
      <c r="C127" s="436"/>
      <c r="D127" s="436"/>
      <c r="E127" s="436"/>
      <c r="F127" s="436"/>
      <c r="G127" s="194">
        <v>0</v>
      </c>
      <c r="H127" s="194">
        <v>0</v>
      </c>
      <c r="I127" s="194">
        <v>0</v>
      </c>
      <c r="J127" s="194">
        <v>0</v>
      </c>
      <c r="K127" s="442">
        <v>0</v>
      </c>
      <c r="L127" s="438"/>
      <c r="M127" s="438"/>
      <c r="N127" s="438"/>
      <c r="O127" s="443">
        <v>0</v>
      </c>
      <c r="P127" s="440"/>
    </row>
    <row r="128" spans="1:16" ht="23.25">
      <c r="A128" s="457" t="s">
        <v>327</v>
      </c>
      <c r="B128" s="436"/>
      <c r="C128" s="436"/>
      <c r="D128" s="436"/>
      <c r="E128" s="436"/>
      <c r="F128" s="436"/>
      <c r="G128" s="194">
        <v>0</v>
      </c>
      <c r="H128" s="194">
        <v>24162625.289999999</v>
      </c>
      <c r="I128" s="194">
        <v>24162625.289999999</v>
      </c>
      <c r="J128" s="194">
        <v>24162625.289999999</v>
      </c>
      <c r="K128" s="442">
        <v>24162625.289999999</v>
      </c>
      <c r="L128" s="438"/>
      <c r="M128" s="438"/>
      <c r="N128" s="438"/>
      <c r="O128" s="443">
        <v>0</v>
      </c>
      <c r="P128" s="440"/>
    </row>
    <row r="129" spans="1:16" ht="23.25">
      <c r="A129" s="457" t="s">
        <v>328</v>
      </c>
      <c r="B129" s="436"/>
      <c r="C129" s="436"/>
      <c r="D129" s="436"/>
      <c r="E129" s="436"/>
      <c r="F129" s="436"/>
      <c r="G129" s="194">
        <v>0</v>
      </c>
      <c r="H129" s="194">
        <v>0</v>
      </c>
      <c r="I129" s="194">
        <v>0</v>
      </c>
      <c r="J129" s="194">
        <v>0</v>
      </c>
      <c r="K129" s="442">
        <v>0</v>
      </c>
      <c r="L129" s="438"/>
      <c r="M129" s="438"/>
      <c r="N129" s="438"/>
      <c r="O129" s="443">
        <v>0</v>
      </c>
      <c r="P129" s="440"/>
    </row>
    <row r="130" spans="1:16" ht="23.25">
      <c r="A130" s="457" t="s">
        <v>329</v>
      </c>
      <c r="B130" s="436"/>
      <c r="C130" s="436"/>
      <c r="D130" s="436"/>
      <c r="E130" s="436"/>
      <c r="F130" s="436"/>
      <c r="G130" s="194">
        <v>0</v>
      </c>
      <c r="H130" s="194">
        <v>0</v>
      </c>
      <c r="I130" s="194">
        <v>0</v>
      </c>
      <c r="J130" s="194">
        <v>0</v>
      </c>
      <c r="K130" s="442">
        <v>0</v>
      </c>
      <c r="L130" s="438"/>
      <c r="M130" s="438"/>
      <c r="N130" s="438"/>
      <c r="O130" s="443">
        <v>0</v>
      </c>
      <c r="P130" s="440"/>
    </row>
    <row r="131" spans="1:16" ht="23.25">
      <c r="A131" s="457" t="s">
        <v>330</v>
      </c>
      <c r="B131" s="436"/>
      <c r="C131" s="436"/>
      <c r="D131" s="436"/>
      <c r="E131" s="436"/>
      <c r="F131" s="436"/>
      <c r="G131" s="194">
        <v>0</v>
      </c>
      <c r="H131" s="194">
        <v>0</v>
      </c>
      <c r="I131" s="194">
        <v>0</v>
      </c>
      <c r="J131" s="194">
        <v>0</v>
      </c>
      <c r="K131" s="442">
        <v>0</v>
      </c>
      <c r="L131" s="438"/>
      <c r="M131" s="438"/>
      <c r="N131" s="438"/>
      <c r="O131" s="443">
        <v>0</v>
      </c>
      <c r="P131" s="440"/>
    </row>
    <row r="132" spans="1:16" ht="23.25">
      <c r="A132" s="457" t="s">
        <v>255</v>
      </c>
      <c r="B132" s="436"/>
      <c r="C132" s="436"/>
      <c r="D132" s="436"/>
      <c r="E132" s="436"/>
      <c r="F132" s="436"/>
      <c r="G132" s="195" t="s">
        <v>255</v>
      </c>
      <c r="H132" s="195" t="s">
        <v>255</v>
      </c>
      <c r="I132" s="195" t="s">
        <v>255</v>
      </c>
      <c r="J132" s="195" t="s">
        <v>255</v>
      </c>
      <c r="K132" s="458" t="s">
        <v>255</v>
      </c>
      <c r="L132" s="438"/>
      <c r="M132" s="438"/>
      <c r="N132" s="438"/>
      <c r="O132" s="459" t="s">
        <v>255</v>
      </c>
      <c r="P132" s="440"/>
    </row>
    <row r="133" spans="1:16" ht="23.25">
      <c r="A133" s="441" t="s">
        <v>331</v>
      </c>
      <c r="B133" s="436"/>
      <c r="C133" s="436"/>
      <c r="D133" s="436"/>
      <c r="E133" s="436"/>
      <c r="F133" s="436"/>
      <c r="G133" s="194">
        <v>138098391</v>
      </c>
      <c r="H133" s="194">
        <v>45688305.229999997</v>
      </c>
      <c r="I133" s="194">
        <v>183786696.22999999</v>
      </c>
      <c r="J133" s="194">
        <v>131356204.76000001</v>
      </c>
      <c r="K133" s="442">
        <v>131356204.76000001</v>
      </c>
      <c r="L133" s="438"/>
      <c r="M133" s="438"/>
      <c r="N133" s="438"/>
      <c r="O133" s="443">
        <v>52430491.469999999</v>
      </c>
      <c r="P133" s="440"/>
    </row>
    <row r="134" spans="1:16" ht="23.25">
      <c r="A134" s="457" t="s">
        <v>332</v>
      </c>
      <c r="B134" s="436"/>
      <c r="C134" s="436"/>
      <c r="D134" s="436"/>
      <c r="E134" s="436"/>
      <c r="F134" s="436"/>
      <c r="G134" s="194">
        <v>13517480</v>
      </c>
      <c r="H134" s="194">
        <v>11311797.310000001</v>
      </c>
      <c r="I134" s="194">
        <v>24829277.309999999</v>
      </c>
      <c r="J134" s="194">
        <v>9096304.6899999995</v>
      </c>
      <c r="K134" s="442">
        <v>9096304.6899999995</v>
      </c>
      <c r="L134" s="438"/>
      <c r="M134" s="438"/>
      <c r="N134" s="438"/>
      <c r="O134" s="443">
        <v>15732972.619999999</v>
      </c>
      <c r="P134" s="440"/>
    </row>
    <row r="135" spans="1:16" ht="23.25">
      <c r="A135" s="457" t="s">
        <v>333</v>
      </c>
      <c r="B135" s="436"/>
      <c r="C135" s="436"/>
      <c r="D135" s="436"/>
      <c r="E135" s="436"/>
      <c r="F135" s="436"/>
      <c r="G135" s="194">
        <v>5352500</v>
      </c>
      <c r="H135" s="194">
        <v>-3612487.4</v>
      </c>
      <c r="I135" s="194">
        <v>1740012.6</v>
      </c>
      <c r="J135" s="194">
        <v>1514663.99</v>
      </c>
      <c r="K135" s="442">
        <v>1514663.99</v>
      </c>
      <c r="L135" s="438"/>
      <c r="M135" s="438"/>
      <c r="N135" s="438"/>
      <c r="O135" s="443">
        <v>225348.61</v>
      </c>
      <c r="P135" s="440"/>
    </row>
    <row r="136" spans="1:16" ht="23.25">
      <c r="A136" s="457" t="s">
        <v>334</v>
      </c>
      <c r="B136" s="436"/>
      <c r="C136" s="436"/>
      <c r="D136" s="436"/>
      <c r="E136" s="436"/>
      <c r="F136" s="436"/>
      <c r="G136" s="194">
        <v>2253500</v>
      </c>
      <c r="H136" s="194">
        <v>990046.89</v>
      </c>
      <c r="I136" s="194">
        <v>3243546.89</v>
      </c>
      <c r="J136" s="194">
        <v>2822004.14</v>
      </c>
      <c r="K136" s="442">
        <v>2822004.14</v>
      </c>
      <c r="L136" s="438"/>
      <c r="M136" s="438"/>
      <c r="N136" s="438"/>
      <c r="O136" s="443">
        <v>421542.75</v>
      </c>
      <c r="P136" s="440"/>
    </row>
    <row r="137" spans="1:16" ht="23.25">
      <c r="A137" s="457" t="s">
        <v>335</v>
      </c>
      <c r="B137" s="436"/>
      <c r="C137" s="436"/>
      <c r="D137" s="436"/>
      <c r="E137" s="436"/>
      <c r="F137" s="436"/>
      <c r="G137" s="194">
        <v>99669499</v>
      </c>
      <c r="H137" s="194">
        <v>12134775.560000001</v>
      </c>
      <c r="I137" s="194">
        <v>111804274.56</v>
      </c>
      <c r="J137" s="194">
        <v>83099115.629999995</v>
      </c>
      <c r="K137" s="442">
        <v>83099115.629999995</v>
      </c>
      <c r="L137" s="438"/>
      <c r="M137" s="438"/>
      <c r="N137" s="438"/>
      <c r="O137" s="443">
        <v>28705158.93</v>
      </c>
      <c r="P137" s="440"/>
    </row>
    <row r="138" spans="1:16" ht="23.25">
      <c r="A138" s="457" t="s">
        <v>336</v>
      </c>
      <c r="B138" s="436"/>
      <c r="C138" s="436"/>
      <c r="D138" s="436"/>
      <c r="E138" s="436"/>
      <c r="F138" s="436"/>
      <c r="G138" s="194">
        <v>4200</v>
      </c>
      <c r="H138" s="194">
        <v>2955129.24</v>
      </c>
      <c r="I138" s="194">
        <v>2959329.24</v>
      </c>
      <c r="J138" s="194">
        <v>2959329.24</v>
      </c>
      <c r="K138" s="442">
        <v>2959329.24</v>
      </c>
      <c r="L138" s="438"/>
      <c r="M138" s="438"/>
      <c r="N138" s="438"/>
      <c r="O138" s="443">
        <v>0</v>
      </c>
      <c r="P138" s="440"/>
    </row>
    <row r="139" spans="1:16" ht="23.25">
      <c r="A139" s="457" t="s">
        <v>337</v>
      </c>
      <c r="B139" s="436"/>
      <c r="C139" s="436"/>
      <c r="D139" s="436"/>
      <c r="E139" s="436"/>
      <c r="F139" s="436"/>
      <c r="G139" s="194">
        <v>12165942</v>
      </c>
      <c r="H139" s="194">
        <v>7842532</v>
      </c>
      <c r="I139" s="194">
        <v>20008474</v>
      </c>
      <c r="J139" s="194">
        <v>14562646.93</v>
      </c>
      <c r="K139" s="442">
        <v>14562646.93</v>
      </c>
      <c r="L139" s="438"/>
      <c r="M139" s="438"/>
      <c r="N139" s="438"/>
      <c r="O139" s="443">
        <v>5445827.0700000003</v>
      </c>
      <c r="P139" s="440"/>
    </row>
    <row r="140" spans="1:16" ht="23.25">
      <c r="A140" s="457" t="s">
        <v>338</v>
      </c>
      <c r="B140" s="436"/>
      <c r="C140" s="436"/>
      <c r="D140" s="436"/>
      <c r="E140" s="436"/>
      <c r="F140" s="436"/>
      <c r="G140" s="194">
        <v>0</v>
      </c>
      <c r="H140" s="194">
        <v>0</v>
      </c>
      <c r="I140" s="194">
        <v>0</v>
      </c>
      <c r="J140" s="194">
        <v>0</v>
      </c>
      <c r="K140" s="442">
        <v>0</v>
      </c>
      <c r="L140" s="438"/>
      <c r="M140" s="438"/>
      <c r="N140" s="438"/>
      <c r="O140" s="443">
        <v>0</v>
      </c>
      <c r="P140" s="440"/>
    </row>
    <row r="141" spans="1:16" ht="23.25">
      <c r="A141" s="457" t="s">
        <v>339</v>
      </c>
      <c r="B141" s="436"/>
      <c r="C141" s="436"/>
      <c r="D141" s="436"/>
      <c r="E141" s="436"/>
      <c r="F141" s="436"/>
      <c r="G141" s="194">
        <v>0</v>
      </c>
      <c r="H141" s="194">
        <v>0</v>
      </c>
      <c r="I141" s="194">
        <v>0</v>
      </c>
      <c r="J141" s="194">
        <v>0</v>
      </c>
      <c r="K141" s="442">
        <v>0</v>
      </c>
      <c r="L141" s="438"/>
      <c r="M141" s="438"/>
      <c r="N141" s="438"/>
      <c r="O141" s="443">
        <v>0</v>
      </c>
      <c r="P141" s="440"/>
    </row>
    <row r="142" spans="1:16" ht="23.25">
      <c r="A142" s="457" t="s">
        <v>340</v>
      </c>
      <c r="B142" s="436"/>
      <c r="C142" s="436"/>
      <c r="D142" s="436"/>
      <c r="E142" s="436"/>
      <c r="F142" s="436"/>
      <c r="G142" s="194">
        <v>5135270</v>
      </c>
      <c r="H142" s="194">
        <v>14066511.630000001</v>
      </c>
      <c r="I142" s="194">
        <v>19201781.629999999</v>
      </c>
      <c r="J142" s="194">
        <v>17302140.140000001</v>
      </c>
      <c r="K142" s="442">
        <v>17302140.140000001</v>
      </c>
      <c r="L142" s="438"/>
      <c r="M142" s="438"/>
      <c r="N142" s="438"/>
      <c r="O142" s="443">
        <v>1899641.49</v>
      </c>
      <c r="P142" s="440"/>
    </row>
    <row r="143" spans="1:16" ht="23.25">
      <c r="A143" s="457" t="s">
        <v>255</v>
      </c>
      <c r="B143" s="436"/>
      <c r="C143" s="436"/>
      <c r="D143" s="436"/>
      <c r="E143" s="436"/>
      <c r="F143" s="436"/>
      <c r="G143" s="195" t="s">
        <v>255</v>
      </c>
      <c r="H143" s="195" t="s">
        <v>255</v>
      </c>
      <c r="I143" s="195" t="s">
        <v>255</v>
      </c>
      <c r="J143" s="195" t="s">
        <v>255</v>
      </c>
      <c r="K143" s="458" t="s">
        <v>255</v>
      </c>
      <c r="L143" s="438"/>
      <c r="M143" s="438"/>
      <c r="N143" s="438"/>
      <c r="O143" s="459" t="s">
        <v>255</v>
      </c>
      <c r="P143" s="440"/>
    </row>
    <row r="144" spans="1:16" ht="23.25">
      <c r="A144" s="441" t="s">
        <v>341</v>
      </c>
      <c r="B144" s="436"/>
      <c r="C144" s="436"/>
      <c r="D144" s="436"/>
      <c r="E144" s="436"/>
      <c r="F144" s="436"/>
      <c r="G144" s="194">
        <v>507048512</v>
      </c>
      <c r="H144" s="194">
        <v>11188427.02</v>
      </c>
      <c r="I144" s="194">
        <v>518236939.01999998</v>
      </c>
      <c r="J144" s="194">
        <v>491241210.57999998</v>
      </c>
      <c r="K144" s="442">
        <v>491241210.57999998</v>
      </c>
      <c r="L144" s="438"/>
      <c r="M144" s="438"/>
      <c r="N144" s="438"/>
      <c r="O144" s="443">
        <v>26995728.440000001</v>
      </c>
      <c r="P144" s="440"/>
    </row>
    <row r="145" spans="1:16" ht="23.25">
      <c r="A145" s="457" t="s">
        <v>342</v>
      </c>
      <c r="B145" s="436"/>
      <c r="C145" s="436"/>
      <c r="D145" s="436"/>
      <c r="E145" s="436"/>
      <c r="F145" s="436"/>
      <c r="G145" s="194">
        <v>420287971</v>
      </c>
      <c r="H145" s="194">
        <v>11818810.23</v>
      </c>
      <c r="I145" s="194">
        <v>432106781.23000002</v>
      </c>
      <c r="J145" s="194">
        <v>410208026.79000002</v>
      </c>
      <c r="K145" s="442">
        <v>410208026.79000002</v>
      </c>
      <c r="L145" s="438"/>
      <c r="M145" s="438"/>
      <c r="N145" s="438"/>
      <c r="O145" s="443">
        <v>21898754.440000001</v>
      </c>
      <c r="P145" s="440"/>
    </row>
    <row r="146" spans="1:16" ht="23.25">
      <c r="A146" s="457" t="s">
        <v>343</v>
      </c>
      <c r="B146" s="436"/>
      <c r="C146" s="436"/>
      <c r="D146" s="436"/>
      <c r="E146" s="436"/>
      <c r="F146" s="436"/>
      <c r="G146" s="194">
        <v>86760541</v>
      </c>
      <c r="H146" s="194">
        <v>-630383.21</v>
      </c>
      <c r="I146" s="194">
        <v>86130157.790000007</v>
      </c>
      <c r="J146" s="194">
        <v>81033183.790000007</v>
      </c>
      <c r="K146" s="442">
        <v>81033183.790000007</v>
      </c>
      <c r="L146" s="438"/>
      <c r="M146" s="438"/>
      <c r="N146" s="438"/>
      <c r="O146" s="443">
        <v>5096974</v>
      </c>
      <c r="P146" s="440"/>
    </row>
    <row r="147" spans="1:16" ht="23.25">
      <c r="A147" s="457" t="s">
        <v>344</v>
      </c>
      <c r="B147" s="436"/>
      <c r="C147" s="436"/>
      <c r="D147" s="436"/>
      <c r="E147" s="436"/>
      <c r="F147" s="436"/>
      <c r="G147" s="194">
        <v>0</v>
      </c>
      <c r="H147" s="194">
        <v>0</v>
      </c>
      <c r="I147" s="194">
        <v>0</v>
      </c>
      <c r="J147" s="194">
        <v>0</v>
      </c>
      <c r="K147" s="442">
        <v>0</v>
      </c>
      <c r="L147" s="438"/>
      <c r="M147" s="438"/>
      <c r="N147" s="438"/>
      <c r="O147" s="443">
        <v>0</v>
      </c>
      <c r="P147" s="440"/>
    </row>
    <row r="148" spans="1:16" ht="23.25">
      <c r="A148" s="457" t="s">
        <v>255</v>
      </c>
      <c r="B148" s="436"/>
      <c r="C148" s="436"/>
      <c r="D148" s="436"/>
      <c r="E148" s="436"/>
      <c r="F148" s="436"/>
      <c r="G148" s="195" t="s">
        <v>255</v>
      </c>
      <c r="H148" s="195" t="s">
        <v>255</v>
      </c>
      <c r="I148" s="195" t="s">
        <v>255</v>
      </c>
      <c r="J148" s="195" t="s">
        <v>255</v>
      </c>
      <c r="K148" s="458" t="s">
        <v>255</v>
      </c>
      <c r="L148" s="438"/>
      <c r="M148" s="438"/>
      <c r="N148" s="438"/>
      <c r="O148" s="459" t="s">
        <v>255</v>
      </c>
      <c r="P148" s="440"/>
    </row>
    <row r="149" spans="1:16" ht="23.25">
      <c r="A149" s="441" t="s">
        <v>345</v>
      </c>
      <c r="B149" s="436"/>
      <c r="C149" s="436"/>
      <c r="D149" s="436"/>
      <c r="E149" s="436"/>
      <c r="F149" s="436"/>
      <c r="G149" s="194">
        <v>0</v>
      </c>
      <c r="H149" s="194">
        <v>0</v>
      </c>
      <c r="I149" s="194">
        <v>0</v>
      </c>
      <c r="J149" s="194">
        <v>0</v>
      </c>
      <c r="K149" s="442">
        <v>0</v>
      </c>
      <c r="L149" s="438"/>
      <c r="M149" s="438"/>
      <c r="N149" s="438"/>
      <c r="O149" s="443">
        <v>0</v>
      </c>
      <c r="P149" s="440"/>
    </row>
    <row r="150" spans="1:16" ht="23.25">
      <c r="A150" s="457" t="s">
        <v>346</v>
      </c>
      <c r="B150" s="436"/>
      <c r="C150" s="436"/>
      <c r="D150" s="436"/>
      <c r="E150" s="436"/>
      <c r="F150" s="436"/>
      <c r="G150" s="194">
        <v>0</v>
      </c>
      <c r="H150" s="194">
        <v>0</v>
      </c>
      <c r="I150" s="194">
        <v>0</v>
      </c>
      <c r="J150" s="194">
        <v>0</v>
      </c>
      <c r="K150" s="442">
        <v>0</v>
      </c>
      <c r="L150" s="438"/>
      <c r="M150" s="438"/>
      <c r="N150" s="438"/>
      <c r="O150" s="443">
        <v>0</v>
      </c>
      <c r="P150" s="440"/>
    </row>
    <row r="151" spans="1:16" ht="23.25">
      <c r="A151" s="457" t="s">
        <v>347</v>
      </c>
      <c r="B151" s="436"/>
      <c r="C151" s="436"/>
      <c r="D151" s="436"/>
      <c r="E151" s="436"/>
      <c r="F151" s="436"/>
      <c r="G151" s="194">
        <v>0</v>
      </c>
      <c r="H151" s="194">
        <v>0</v>
      </c>
      <c r="I151" s="194">
        <v>0</v>
      </c>
      <c r="J151" s="194">
        <v>0</v>
      </c>
      <c r="K151" s="442">
        <v>0</v>
      </c>
      <c r="L151" s="438"/>
      <c r="M151" s="438"/>
      <c r="N151" s="438"/>
      <c r="O151" s="443">
        <v>0</v>
      </c>
      <c r="P151" s="440"/>
    </row>
    <row r="152" spans="1:16" ht="23.25">
      <c r="A152" s="457" t="s">
        <v>348</v>
      </c>
      <c r="B152" s="436"/>
      <c r="C152" s="436"/>
      <c r="D152" s="436"/>
      <c r="E152" s="436"/>
      <c r="F152" s="436"/>
      <c r="G152" s="194">
        <v>0</v>
      </c>
      <c r="H152" s="194">
        <v>0</v>
      </c>
      <c r="I152" s="194">
        <v>0</v>
      </c>
      <c r="J152" s="194">
        <v>0</v>
      </c>
      <c r="K152" s="442">
        <v>0</v>
      </c>
      <c r="L152" s="438"/>
      <c r="M152" s="438"/>
      <c r="N152" s="438"/>
      <c r="O152" s="443">
        <v>0</v>
      </c>
      <c r="P152" s="440"/>
    </row>
    <row r="153" spans="1:16" ht="23.25">
      <c r="A153" s="457" t="s">
        <v>370</v>
      </c>
      <c r="B153" s="436"/>
      <c r="C153" s="436"/>
      <c r="D153" s="436"/>
      <c r="E153" s="436"/>
      <c r="F153" s="436"/>
      <c r="G153" s="194">
        <v>0</v>
      </c>
      <c r="H153" s="194">
        <v>0</v>
      </c>
      <c r="I153" s="194">
        <v>0</v>
      </c>
      <c r="J153" s="194">
        <v>0</v>
      </c>
      <c r="K153" s="442">
        <v>0</v>
      </c>
      <c r="L153" s="438"/>
      <c r="M153" s="438"/>
      <c r="N153" s="438"/>
      <c r="O153" s="443">
        <v>0</v>
      </c>
      <c r="P153" s="440"/>
    </row>
    <row r="154" spans="1:16" ht="23.25">
      <c r="A154" s="457" t="s">
        <v>350</v>
      </c>
      <c r="B154" s="436"/>
      <c r="C154" s="436"/>
      <c r="D154" s="436"/>
      <c r="E154" s="436"/>
      <c r="F154" s="436"/>
      <c r="G154" s="194">
        <v>0</v>
      </c>
      <c r="H154" s="194">
        <v>0</v>
      </c>
      <c r="I154" s="194">
        <v>0</v>
      </c>
      <c r="J154" s="194">
        <v>0</v>
      </c>
      <c r="K154" s="442">
        <v>0</v>
      </c>
      <c r="L154" s="438"/>
      <c r="M154" s="438"/>
      <c r="N154" s="438"/>
      <c r="O154" s="443">
        <v>0</v>
      </c>
      <c r="P154" s="440"/>
    </row>
    <row r="155" spans="1:16" ht="23.25">
      <c r="A155" s="457" t="s">
        <v>351</v>
      </c>
      <c r="B155" s="436"/>
      <c r="C155" s="436"/>
      <c r="D155" s="436"/>
      <c r="E155" s="436"/>
      <c r="F155" s="436"/>
      <c r="G155" s="194">
        <v>0</v>
      </c>
      <c r="H155" s="194">
        <v>0</v>
      </c>
      <c r="I155" s="194">
        <v>0</v>
      </c>
      <c r="J155" s="194">
        <v>0</v>
      </c>
      <c r="K155" s="442">
        <v>0</v>
      </c>
      <c r="L155" s="438"/>
      <c r="M155" s="438"/>
      <c r="N155" s="438"/>
      <c r="O155" s="443">
        <v>0</v>
      </c>
      <c r="P155" s="440"/>
    </row>
    <row r="156" spans="1:16" ht="23.25">
      <c r="A156" s="457" t="s">
        <v>352</v>
      </c>
      <c r="B156" s="436"/>
      <c r="C156" s="436"/>
      <c r="D156" s="436"/>
      <c r="E156" s="436"/>
      <c r="F156" s="436"/>
      <c r="G156" s="194">
        <v>0</v>
      </c>
      <c r="H156" s="194">
        <v>0</v>
      </c>
      <c r="I156" s="194">
        <v>0</v>
      </c>
      <c r="J156" s="194">
        <v>0</v>
      </c>
      <c r="K156" s="442">
        <v>0</v>
      </c>
      <c r="L156" s="438"/>
      <c r="M156" s="438"/>
      <c r="N156" s="438"/>
      <c r="O156" s="443">
        <v>0</v>
      </c>
      <c r="P156" s="440"/>
    </row>
    <row r="157" spans="1:16" ht="23.25">
      <c r="A157" s="457" t="s">
        <v>255</v>
      </c>
      <c r="B157" s="436"/>
      <c r="C157" s="436"/>
      <c r="D157" s="436"/>
      <c r="E157" s="436"/>
      <c r="F157" s="436"/>
      <c r="G157" s="195" t="s">
        <v>255</v>
      </c>
      <c r="H157" s="195" t="s">
        <v>255</v>
      </c>
      <c r="I157" s="195" t="s">
        <v>255</v>
      </c>
      <c r="J157" s="195" t="s">
        <v>255</v>
      </c>
      <c r="K157" s="458" t="s">
        <v>255</v>
      </c>
      <c r="L157" s="438"/>
      <c r="M157" s="438"/>
      <c r="N157" s="438"/>
      <c r="O157" s="459" t="s">
        <v>255</v>
      </c>
      <c r="P157" s="440"/>
    </row>
    <row r="158" spans="1:16" ht="23.25">
      <c r="A158" s="441" t="s">
        <v>353</v>
      </c>
      <c r="B158" s="436"/>
      <c r="C158" s="436"/>
      <c r="D158" s="436"/>
      <c r="E158" s="436"/>
      <c r="F158" s="436"/>
      <c r="G158" s="194">
        <v>2225628046</v>
      </c>
      <c r="H158" s="194">
        <v>92412643.760000005</v>
      </c>
      <c r="I158" s="194">
        <v>2318040689.7600002</v>
      </c>
      <c r="J158" s="194">
        <v>2317995572.3200002</v>
      </c>
      <c r="K158" s="442">
        <v>2317995572.3200002</v>
      </c>
      <c r="L158" s="438"/>
      <c r="M158" s="438"/>
      <c r="N158" s="438"/>
      <c r="O158" s="443">
        <v>45117.440000000002</v>
      </c>
      <c r="P158" s="440"/>
    </row>
    <row r="159" spans="1:16" ht="23.25">
      <c r="A159" s="457" t="s">
        <v>354</v>
      </c>
      <c r="B159" s="436"/>
      <c r="C159" s="436"/>
      <c r="D159" s="436"/>
      <c r="E159" s="436"/>
      <c r="F159" s="436"/>
      <c r="G159" s="194">
        <v>0</v>
      </c>
      <c r="H159" s="194">
        <v>0</v>
      </c>
      <c r="I159" s="194">
        <v>0</v>
      </c>
      <c r="J159" s="194">
        <v>0</v>
      </c>
      <c r="K159" s="442">
        <v>0</v>
      </c>
      <c r="L159" s="438"/>
      <c r="M159" s="438"/>
      <c r="N159" s="438"/>
      <c r="O159" s="443">
        <v>0</v>
      </c>
      <c r="P159" s="440"/>
    </row>
    <row r="160" spans="1:16" ht="23.25">
      <c r="A160" s="457" t="s">
        <v>355</v>
      </c>
      <c r="B160" s="436"/>
      <c r="C160" s="436"/>
      <c r="D160" s="436"/>
      <c r="E160" s="436"/>
      <c r="F160" s="436"/>
      <c r="G160" s="194">
        <v>2123325854</v>
      </c>
      <c r="H160" s="194">
        <v>-67386356</v>
      </c>
      <c r="I160" s="194">
        <v>2055939498</v>
      </c>
      <c r="J160" s="194">
        <v>2055939498</v>
      </c>
      <c r="K160" s="442">
        <v>2055939498</v>
      </c>
      <c r="L160" s="438"/>
      <c r="M160" s="438"/>
      <c r="N160" s="438"/>
      <c r="O160" s="443">
        <v>0</v>
      </c>
      <c r="P160" s="440"/>
    </row>
    <row r="161" spans="1:16" ht="23.25">
      <c r="A161" s="457" t="s">
        <v>356</v>
      </c>
      <c r="B161" s="436"/>
      <c r="C161" s="436"/>
      <c r="D161" s="436"/>
      <c r="E161" s="436"/>
      <c r="F161" s="436"/>
      <c r="G161" s="194">
        <v>102302192</v>
      </c>
      <c r="H161" s="194">
        <v>159798999.75999999</v>
      </c>
      <c r="I161" s="194">
        <v>262101191.75999999</v>
      </c>
      <c r="J161" s="194">
        <v>262056074.31999999</v>
      </c>
      <c r="K161" s="442">
        <v>262056074.31999999</v>
      </c>
      <c r="L161" s="438"/>
      <c r="M161" s="438"/>
      <c r="N161" s="438"/>
      <c r="O161" s="443">
        <v>45117.440000000002</v>
      </c>
      <c r="P161" s="440"/>
    </row>
    <row r="162" spans="1:16" ht="23.25">
      <c r="A162" s="457" t="s">
        <v>255</v>
      </c>
      <c r="B162" s="436"/>
      <c r="C162" s="436"/>
      <c r="D162" s="436"/>
      <c r="E162" s="436"/>
      <c r="F162" s="436"/>
      <c r="G162" s="195" t="s">
        <v>255</v>
      </c>
      <c r="H162" s="195" t="s">
        <v>255</v>
      </c>
      <c r="I162" s="195" t="s">
        <v>255</v>
      </c>
      <c r="J162" s="195" t="s">
        <v>255</v>
      </c>
      <c r="K162" s="458" t="s">
        <v>255</v>
      </c>
      <c r="L162" s="438"/>
      <c r="M162" s="438"/>
      <c r="N162" s="438"/>
      <c r="O162" s="459" t="s">
        <v>255</v>
      </c>
      <c r="P162" s="440"/>
    </row>
    <row r="163" spans="1:16" ht="23.25">
      <c r="A163" s="441" t="s">
        <v>357</v>
      </c>
      <c r="B163" s="436"/>
      <c r="C163" s="436"/>
      <c r="D163" s="436"/>
      <c r="E163" s="436"/>
      <c r="F163" s="436"/>
      <c r="G163" s="194">
        <v>0</v>
      </c>
      <c r="H163" s="194">
        <v>0</v>
      </c>
      <c r="I163" s="194">
        <v>0</v>
      </c>
      <c r="J163" s="194">
        <v>0</v>
      </c>
      <c r="K163" s="442">
        <v>0</v>
      </c>
      <c r="L163" s="438"/>
      <c r="M163" s="438"/>
      <c r="N163" s="438"/>
      <c r="O163" s="443">
        <v>0</v>
      </c>
      <c r="P163" s="440"/>
    </row>
    <row r="164" spans="1:16" ht="23.25">
      <c r="A164" s="457" t="s">
        <v>358</v>
      </c>
      <c r="B164" s="436"/>
      <c r="C164" s="436"/>
      <c r="D164" s="436"/>
      <c r="E164" s="436"/>
      <c r="F164" s="436"/>
      <c r="G164" s="194">
        <v>0</v>
      </c>
      <c r="H164" s="194">
        <v>0</v>
      </c>
      <c r="I164" s="194">
        <v>0</v>
      </c>
      <c r="J164" s="194">
        <v>0</v>
      </c>
      <c r="K164" s="442">
        <v>0</v>
      </c>
      <c r="L164" s="438"/>
      <c r="M164" s="438"/>
      <c r="N164" s="438"/>
      <c r="O164" s="443">
        <v>0</v>
      </c>
      <c r="P164" s="440"/>
    </row>
    <row r="165" spans="1:16" ht="23.25">
      <c r="A165" s="457" t="s">
        <v>359</v>
      </c>
      <c r="B165" s="436"/>
      <c r="C165" s="436"/>
      <c r="D165" s="436"/>
      <c r="E165" s="436"/>
      <c r="F165" s="436"/>
      <c r="G165" s="194">
        <v>0</v>
      </c>
      <c r="H165" s="194">
        <v>0</v>
      </c>
      <c r="I165" s="194">
        <v>0</v>
      </c>
      <c r="J165" s="194">
        <v>0</v>
      </c>
      <c r="K165" s="442">
        <v>0</v>
      </c>
      <c r="L165" s="438"/>
      <c r="M165" s="438"/>
      <c r="N165" s="438"/>
      <c r="O165" s="443">
        <v>0</v>
      </c>
      <c r="P165" s="440"/>
    </row>
    <row r="166" spans="1:16" ht="23.25">
      <c r="A166" s="457" t="s">
        <v>360</v>
      </c>
      <c r="B166" s="436"/>
      <c r="C166" s="436"/>
      <c r="D166" s="436"/>
      <c r="E166" s="436"/>
      <c r="F166" s="436"/>
      <c r="G166" s="194">
        <v>0</v>
      </c>
      <c r="H166" s="194">
        <v>0</v>
      </c>
      <c r="I166" s="194">
        <v>0</v>
      </c>
      <c r="J166" s="194">
        <v>0</v>
      </c>
      <c r="K166" s="442">
        <v>0</v>
      </c>
      <c r="L166" s="438"/>
      <c r="M166" s="438"/>
      <c r="N166" s="438"/>
      <c r="O166" s="443">
        <v>0</v>
      </c>
      <c r="P166" s="440"/>
    </row>
    <row r="167" spans="1:16" ht="23.25">
      <c r="A167" s="457" t="s">
        <v>361</v>
      </c>
      <c r="B167" s="436"/>
      <c r="C167" s="436"/>
      <c r="D167" s="436"/>
      <c r="E167" s="436"/>
      <c r="F167" s="436"/>
      <c r="G167" s="194">
        <v>0</v>
      </c>
      <c r="H167" s="194">
        <v>0</v>
      </c>
      <c r="I167" s="194">
        <v>0</v>
      </c>
      <c r="J167" s="194">
        <v>0</v>
      </c>
      <c r="K167" s="442">
        <v>0</v>
      </c>
      <c r="L167" s="438"/>
      <c r="M167" s="438"/>
      <c r="N167" s="438"/>
      <c r="O167" s="443">
        <v>0</v>
      </c>
      <c r="P167" s="440"/>
    </row>
    <row r="168" spans="1:16" ht="23.25">
      <c r="A168" s="457" t="s">
        <v>362</v>
      </c>
      <c r="B168" s="436"/>
      <c r="C168" s="436"/>
      <c r="D168" s="436"/>
      <c r="E168" s="436"/>
      <c r="F168" s="436"/>
      <c r="G168" s="194">
        <v>0</v>
      </c>
      <c r="H168" s="194">
        <v>0</v>
      </c>
      <c r="I168" s="194">
        <v>0</v>
      </c>
      <c r="J168" s="194">
        <v>0</v>
      </c>
      <c r="K168" s="442">
        <v>0</v>
      </c>
      <c r="L168" s="438"/>
      <c r="M168" s="438"/>
      <c r="N168" s="438"/>
      <c r="O168" s="443">
        <v>0</v>
      </c>
      <c r="P168" s="440"/>
    </row>
    <row r="169" spans="1:16" ht="23.25">
      <c r="A169" s="457" t="s">
        <v>363</v>
      </c>
      <c r="B169" s="436"/>
      <c r="C169" s="436"/>
      <c r="D169" s="436"/>
      <c r="E169" s="436"/>
      <c r="F169" s="436"/>
      <c r="G169" s="194">
        <v>0</v>
      </c>
      <c r="H169" s="194">
        <v>0</v>
      </c>
      <c r="I169" s="194">
        <v>0</v>
      </c>
      <c r="J169" s="194">
        <v>0</v>
      </c>
      <c r="K169" s="442">
        <v>0</v>
      </c>
      <c r="L169" s="438"/>
      <c r="M169" s="438"/>
      <c r="N169" s="438"/>
      <c r="O169" s="443">
        <v>0</v>
      </c>
      <c r="P169" s="440"/>
    </row>
    <row r="170" spans="1:16" ht="23.25">
      <c r="A170" s="457" t="s">
        <v>364</v>
      </c>
      <c r="B170" s="436"/>
      <c r="C170" s="436"/>
      <c r="D170" s="436"/>
      <c r="E170" s="436"/>
      <c r="F170" s="436"/>
      <c r="G170" s="194">
        <v>0</v>
      </c>
      <c r="H170" s="194">
        <v>0</v>
      </c>
      <c r="I170" s="194">
        <v>0</v>
      </c>
      <c r="J170" s="194">
        <v>0</v>
      </c>
      <c r="K170" s="442">
        <v>0</v>
      </c>
      <c r="L170" s="438"/>
      <c r="M170" s="438"/>
      <c r="N170" s="438"/>
      <c r="O170" s="443">
        <v>0</v>
      </c>
      <c r="P170" s="440"/>
    </row>
    <row r="171" spans="1:16" ht="23.25">
      <c r="A171" s="457" t="s">
        <v>255</v>
      </c>
      <c r="B171" s="436"/>
      <c r="C171" s="436"/>
      <c r="D171" s="436"/>
      <c r="E171" s="436"/>
      <c r="F171" s="436"/>
      <c r="G171" s="195" t="s">
        <v>255</v>
      </c>
      <c r="H171" s="195" t="s">
        <v>255</v>
      </c>
      <c r="I171" s="195" t="s">
        <v>255</v>
      </c>
      <c r="J171" s="195" t="s">
        <v>255</v>
      </c>
      <c r="K171" s="458" t="s">
        <v>255</v>
      </c>
      <c r="L171" s="438"/>
      <c r="M171" s="438"/>
      <c r="N171" s="438"/>
      <c r="O171" s="459" t="s">
        <v>255</v>
      </c>
      <c r="P171" s="440"/>
    </row>
    <row r="172" spans="1:16" ht="23.25">
      <c r="A172" s="466" t="s">
        <v>291</v>
      </c>
      <c r="B172" s="467"/>
      <c r="C172" s="467"/>
      <c r="D172" s="467"/>
      <c r="E172" s="467"/>
      <c r="F172" s="467"/>
      <c r="G172" s="197">
        <v>25773631741</v>
      </c>
      <c r="H172" s="197">
        <v>3080655651.21</v>
      </c>
      <c r="I172" s="197">
        <v>28854287392.209999</v>
      </c>
      <c r="J172" s="197">
        <v>27371834548.950001</v>
      </c>
      <c r="K172" s="468">
        <v>27313851068.349998</v>
      </c>
      <c r="L172" s="469"/>
      <c r="M172" s="469"/>
      <c r="N172" s="469"/>
      <c r="O172" s="470">
        <v>1482452843.26</v>
      </c>
      <c r="P172" s="471"/>
    </row>
    <row r="173" spans="1:16" ht="0" hidden="1" customHeight="1"/>
  </sheetData>
  <mergeCells count="502">
    <mergeCell ref="A172:F172"/>
    <mergeCell ref="K172:N172"/>
    <mergeCell ref="O172:P172"/>
    <mergeCell ref="A170:F170"/>
    <mergeCell ref="K170:N170"/>
    <mergeCell ref="O170:P170"/>
    <mergeCell ref="A171:F171"/>
    <mergeCell ref="K171:N171"/>
    <mergeCell ref="O171:P171"/>
    <mergeCell ref="A168:F168"/>
    <mergeCell ref="K168:N168"/>
    <mergeCell ref="O168:P168"/>
    <mergeCell ref="A169:F169"/>
    <mergeCell ref="K169:N169"/>
    <mergeCell ref="O169:P169"/>
    <mergeCell ref="A166:F166"/>
    <mergeCell ref="K166:N166"/>
    <mergeCell ref="O166:P166"/>
    <mergeCell ref="A167:F167"/>
    <mergeCell ref="K167:N167"/>
    <mergeCell ref="O167:P167"/>
    <mergeCell ref="A164:F164"/>
    <mergeCell ref="K164:N164"/>
    <mergeCell ref="O164:P164"/>
    <mergeCell ref="A165:F165"/>
    <mergeCell ref="K165:N165"/>
    <mergeCell ref="O165:P165"/>
    <mergeCell ref="A162:F162"/>
    <mergeCell ref="K162:N162"/>
    <mergeCell ref="O162:P162"/>
    <mergeCell ref="A163:F163"/>
    <mergeCell ref="K163:N163"/>
    <mergeCell ref="O163:P163"/>
    <mergeCell ref="A160:F160"/>
    <mergeCell ref="K160:N160"/>
    <mergeCell ref="O160:P160"/>
    <mergeCell ref="A161:F161"/>
    <mergeCell ref="K161:N161"/>
    <mergeCell ref="O161:P161"/>
    <mergeCell ref="A158:F158"/>
    <mergeCell ref="K158:N158"/>
    <mergeCell ref="O158:P158"/>
    <mergeCell ref="A159:F159"/>
    <mergeCell ref="K159:N159"/>
    <mergeCell ref="O159:P159"/>
    <mergeCell ref="A156:F156"/>
    <mergeCell ref="K156:N156"/>
    <mergeCell ref="O156:P156"/>
    <mergeCell ref="A157:F157"/>
    <mergeCell ref="K157:N157"/>
    <mergeCell ref="O157:P157"/>
    <mergeCell ref="A154:F154"/>
    <mergeCell ref="K154:N154"/>
    <mergeCell ref="O154:P154"/>
    <mergeCell ref="A155:F155"/>
    <mergeCell ref="K155:N155"/>
    <mergeCell ref="O155:P155"/>
    <mergeCell ref="A152:F152"/>
    <mergeCell ref="K152:N152"/>
    <mergeCell ref="O152:P152"/>
    <mergeCell ref="A153:F153"/>
    <mergeCell ref="K153:N153"/>
    <mergeCell ref="O153:P153"/>
    <mergeCell ref="A150:F150"/>
    <mergeCell ref="K150:N150"/>
    <mergeCell ref="O150:P150"/>
    <mergeCell ref="A151:F151"/>
    <mergeCell ref="K151:N151"/>
    <mergeCell ref="O151:P151"/>
    <mergeCell ref="A148:F148"/>
    <mergeCell ref="K148:N148"/>
    <mergeCell ref="O148:P148"/>
    <mergeCell ref="A149:F149"/>
    <mergeCell ref="K149:N149"/>
    <mergeCell ref="O149:P149"/>
    <mergeCell ref="A146:F146"/>
    <mergeCell ref="K146:N146"/>
    <mergeCell ref="O146:P146"/>
    <mergeCell ref="A147:F147"/>
    <mergeCell ref="K147:N147"/>
    <mergeCell ref="O147:P147"/>
    <mergeCell ref="A144:F144"/>
    <mergeCell ref="K144:N144"/>
    <mergeCell ref="O144:P144"/>
    <mergeCell ref="A145:F145"/>
    <mergeCell ref="K145:N145"/>
    <mergeCell ref="O145:P145"/>
    <mergeCell ref="A142:F142"/>
    <mergeCell ref="K142:N142"/>
    <mergeCell ref="O142:P142"/>
    <mergeCell ref="A143:F143"/>
    <mergeCell ref="K143:N143"/>
    <mergeCell ref="O143:P143"/>
    <mergeCell ref="A140:F140"/>
    <mergeCell ref="K140:N140"/>
    <mergeCell ref="O140:P140"/>
    <mergeCell ref="A141:F141"/>
    <mergeCell ref="K141:N141"/>
    <mergeCell ref="O141:P141"/>
    <mergeCell ref="A138:F138"/>
    <mergeCell ref="K138:N138"/>
    <mergeCell ref="O138:P138"/>
    <mergeCell ref="A139:F139"/>
    <mergeCell ref="K139:N139"/>
    <mergeCell ref="O139:P139"/>
    <mergeCell ref="A136:F136"/>
    <mergeCell ref="K136:N136"/>
    <mergeCell ref="O136:P136"/>
    <mergeCell ref="A137:F137"/>
    <mergeCell ref="K137:N137"/>
    <mergeCell ref="O137:P137"/>
    <mergeCell ref="A134:F134"/>
    <mergeCell ref="K134:N134"/>
    <mergeCell ref="O134:P134"/>
    <mergeCell ref="A135:F135"/>
    <mergeCell ref="K135:N135"/>
    <mergeCell ref="O135:P135"/>
    <mergeCell ref="A132:F132"/>
    <mergeCell ref="K132:N132"/>
    <mergeCell ref="O132:P132"/>
    <mergeCell ref="A133:F133"/>
    <mergeCell ref="K133:N133"/>
    <mergeCell ref="O133:P133"/>
    <mergeCell ref="A130:F130"/>
    <mergeCell ref="K130:N130"/>
    <mergeCell ref="O130:P130"/>
    <mergeCell ref="A131:F131"/>
    <mergeCell ref="K131:N131"/>
    <mergeCell ref="O131:P131"/>
    <mergeCell ref="A128:F128"/>
    <mergeCell ref="K128:N128"/>
    <mergeCell ref="O128:P128"/>
    <mergeCell ref="A129:F129"/>
    <mergeCell ref="K129:N129"/>
    <mergeCell ref="O129:P129"/>
    <mergeCell ref="A126:F126"/>
    <mergeCell ref="K126:N126"/>
    <mergeCell ref="O126:P126"/>
    <mergeCell ref="A127:F127"/>
    <mergeCell ref="K127:N127"/>
    <mergeCell ref="O127:P127"/>
    <mergeCell ref="A124:F124"/>
    <mergeCell ref="K124:N124"/>
    <mergeCell ref="O124:P124"/>
    <mergeCell ref="A125:F125"/>
    <mergeCell ref="K125:N125"/>
    <mergeCell ref="O125:P125"/>
    <mergeCell ref="A122:F122"/>
    <mergeCell ref="K122:N122"/>
    <mergeCell ref="O122:P122"/>
    <mergeCell ref="A123:F123"/>
    <mergeCell ref="K123:N123"/>
    <mergeCell ref="O123:P123"/>
    <mergeCell ref="A120:F120"/>
    <mergeCell ref="K120:N120"/>
    <mergeCell ref="O120:P120"/>
    <mergeCell ref="A121:F121"/>
    <mergeCell ref="K121:N121"/>
    <mergeCell ref="O121:P121"/>
    <mergeCell ref="A118:F118"/>
    <mergeCell ref="K118:N118"/>
    <mergeCell ref="O118:P118"/>
    <mergeCell ref="A119:F119"/>
    <mergeCell ref="K119:N119"/>
    <mergeCell ref="O119:P119"/>
    <mergeCell ref="A116:F116"/>
    <mergeCell ref="K116:N116"/>
    <mergeCell ref="O116:P116"/>
    <mergeCell ref="A117:F117"/>
    <mergeCell ref="K117:N117"/>
    <mergeCell ref="O117:P117"/>
    <mergeCell ref="A114:F114"/>
    <mergeCell ref="K114:N114"/>
    <mergeCell ref="O114:P114"/>
    <mergeCell ref="A115:F115"/>
    <mergeCell ref="K115:N115"/>
    <mergeCell ref="O115:P115"/>
    <mergeCell ref="A112:F112"/>
    <mergeCell ref="K112:N112"/>
    <mergeCell ref="O112:P112"/>
    <mergeCell ref="A113:F113"/>
    <mergeCell ref="K113:N113"/>
    <mergeCell ref="O113:P113"/>
    <mergeCell ref="A110:F110"/>
    <mergeCell ref="K110:N110"/>
    <mergeCell ref="O110:P110"/>
    <mergeCell ref="A111:F111"/>
    <mergeCell ref="K111:N111"/>
    <mergeCell ref="O111:P111"/>
    <mergeCell ref="A108:F108"/>
    <mergeCell ref="K108:N108"/>
    <mergeCell ref="O108:P108"/>
    <mergeCell ref="A109:F109"/>
    <mergeCell ref="K109:N109"/>
    <mergeCell ref="O109:P109"/>
    <mergeCell ref="A106:F106"/>
    <mergeCell ref="K106:N106"/>
    <mergeCell ref="O106:P106"/>
    <mergeCell ref="A107:F107"/>
    <mergeCell ref="K107:N107"/>
    <mergeCell ref="O107:P107"/>
    <mergeCell ref="A104:F104"/>
    <mergeCell ref="K104:N104"/>
    <mergeCell ref="O104:P104"/>
    <mergeCell ref="A105:F105"/>
    <mergeCell ref="K105:N105"/>
    <mergeCell ref="O105:P105"/>
    <mergeCell ref="A102:F102"/>
    <mergeCell ref="K102:N102"/>
    <mergeCell ref="O102:P102"/>
    <mergeCell ref="A103:F103"/>
    <mergeCell ref="K103:N103"/>
    <mergeCell ref="O103:P103"/>
    <mergeCell ref="A100:F100"/>
    <mergeCell ref="K100:N100"/>
    <mergeCell ref="O100:P100"/>
    <mergeCell ref="A101:F101"/>
    <mergeCell ref="K101:N101"/>
    <mergeCell ref="O101:P101"/>
    <mergeCell ref="A98:F98"/>
    <mergeCell ref="K98:N98"/>
    <mergeCell ref="O98:P98"/>
    <mergeCell ref="A99:F99"/>
    <mergeCell ref="K99:N99"/>
    <mergeCell ref="O99:P99"/>
    <mergeCell ref="A96:F96"/>
    <mergeCell ref="K96:N96"/>
    <mergeCell ref="O96:P96"/>
    <mergeCell ref="A97:F97"/>
    <mergeCell ref="K97:N97"/>
    <mergeCell ref="O97:P97"/>
    <mergeCell ref="A94:F94"/>
    <mergeCell ref="K94:N94"/>
    <mergeCell ref="O94:P94"/>
    <mergeCell ref="A95:F95"/>
    <mergeCell ref="K95:N95"/>
    <mergeCell ref="O95:P95"/>
    <mergeCell ref="A92:F92"/>
    <mergeCell ref="K92:N92"/>
    <mergeCell ref="O92:P92"/>
    <mergeCell ref="A93:F93"/>
    <mergeCell ref="K93:N93"/>
    <mergeCell ref="O93:P93"/>
    <mergeCell ref="A90:F90"/>
    <mergeCell ref="K90:N90"/>
    <mergeCell ref="O90:P90"/>
    <mergeCell ref="A91:F91"/>
    <mergeCell ref="K91:N91"/>
    <mergeCell ref="O91:P91"/>
    <mergeCell ref="A88:F88"/>
    <mergeCell ref="K88:N88"/>
    <mergeCell ref="O88:P88"/>
    <mergeCell ref="A89:F89"/>
    <mergeCell ref="K89:N89"/>
    <mergeCell ref="O89:P89"/>
    <mergeCell ref="A86:F86"/>
    <mergeCell ref="K86:N86"/>
    <mergeCell ref="O86:P86"/>
    <mergeCell ref="A87:F87"/>
    <mergeCell ref="K87:N87"/>
    <mergeCell ref="O87:P87"/>
    <mergeCell ref="A84:F84"/>
    <mergeCell ref="K84:N84"/>
    <mergeCell ref="O84:P84"/>
    <mergeCell ref="A85:F85"/>
    <mergeCell ref="K85:N85"/>
    <mergeCell ref="O85:P85"/>
    <mergeCell ref="A82:F82"/>
    <mergeCell ref="K82:N82"/>
    <mergeCell ref="O82:P82"/>
    <mergeCell ref="A83:F83"/>
    <mergeCell ref="K83:N83"/>
    <mergeCell ref="O83:P83"/>
    <mergeCell ref="A80:F80"/>
    <mergeCell ref="K80:N80"/>
    <mergeCell ref="O80:P80"/>
    <mergeCell ref="A81:F81"/>
    <mergeCell ref="K81:N81"/>
    <mergeCell ref="O81:P81"/>
    <mergeCell ref="A78:F78"/>
    <mergeCell ref="K78:N78"/>
    <mergeCell ref="O78:P78"/>
    <mergeCell ref="A79:F79"/>
    <mergeCell ref="K79:N79"/>
    <mergeCell ref="O79:P79"/>
    <mergeCell ref="A76:F76"/>
    <mergeCell ref="K76:N76"/>
    <mergeCell ref="O76:P76"/>
    <mergeCell ref="A77:F77"/>
    <mergeCell ref="K77:N77"/>
    <mergeCell ref="O77:P77"/>
    <mergeCell ref="A74:F74"/>
    <mergeCell ref="K74:N74"/>
    <mergeCell ref="O74:P74"/>
    <mergeCell ref="A75:F75"/>
    <mergeCell ref="K75:N75"/>
    <mergeCell ref="O75:P75"/>
    <mergeCell ref="A72:F72"/>
    <mergeCell ref="K72:N72"/>
    <mergeCell ref="O72:P72"/>
    <mergeCell ref="A73:F73"/>
    <mergeCell ref="K73:N73"/>
    <mergeCell ref="O73:P73"/>
    <mergeCell ref="A70:F70"/>
    <mergeCell ref="K70:N70"/>
    <mergeCell ref="O70:P70"/>
    <mergeCell ref="A71:F71"/>
    <mergeCell ref="K71:N71"/>
    <mergeCell ref="O71:P71"/>
    <mergeCell ref="A68:F68"/>
    <mergeCell ref="K68:N68"/>
    <mergeCell ref="O68:P68"/>
    <mergeCell ref="A69:F69"/>
    <mergeCell ref="K69:N69"/>
    <mergeCell ref="O69:P69"/>
    <mergeCell ref="A66:F66"/>
    <mergeCell ref="K66:N66"/>
    <mergeCell ref="O66:P66"/>
    <mergeCell ref="A67:F67"/>
    <mergeCell ref="K67:N67"/>
    <mergeCell ref="O67:P67"/>
    <mergeCell ref="A64:F64"/>
    <mergeCell ref="K64:N64"/>
    <mergeCell ref="O64:P64"/>
    <mergeCell ref="A65:F65"/>
    <mergeCell ref="K65:N65"/>
    <mergeCell ref="O65:P65"/>
    <mergeCell ref="A62:F62"/>
    <mergeCell ref="K62:N62"/>
    <mergeCell ref="O62:P62"/>
    <mergeCell ref="A63:F63"/>
    <mergeCell ref="K63:N63"/>
    <mergeCell ref="O63:P63"/>
    <mergeCell ref="A60:F60"/>
    <mergeCell ref="K60:N60"/>
    <mergeCell ref="O60:P60"/>
    <mergeCell ref="A61:F61"/>
    <mergeCell ref="K61:N61"/>
    <mergeCell ref="O61:P61"/>
    <mergeCell ref="A58:F58"/>
    <mergeCell ref="K58:N58"/>
    <mergeCell ref="O58:P58"/>
    <mergeCell ref="A59:F59"/>
    <mergeCell ref="K59:N59"/>
    <mergeCell ref="O59:P59"/>
    <mergeCell ref="A56:F56"/>
    <mergeCell ref="K56:N56"/>
    <mergeCell ref="O56:P56"/>
    <mergeCell ref="A57:F57"/>
    <mergeCell ref="K57:N57"/>
    <mergeCell ref="O57:P57"/>
    <mergeCell ref="A54:F54"/>
    <mergeCell ref="K54:N54"/>
    <mergeCell ref="O54:P54"/>
    <mergeCell ref="A55:F55"/>
    <mergeCell ref="K55:N55"/>
    <mergeCell ref="O55:P55"/>
    <mergeCell ref="A52:F52"/>
    <mergeCell ref="K52:N52"/>
    <mergeCell ref="O52:P52"/>
    <mergeCell ref="A53:F53"/>
    <mergeCell ref="K53:N53"/>
    <mergeCell ref="O53:P53"/>
    <mergeCell ref="A50:F50"/>
    <mergeCell ref="K50:N50"/>
    <mergeCell ref="O50:P50"/>
    <mergeCell ref="A51:F51"/>
    <mergeCell ref="K51:N51"/>
    <mergeCell ref="O51:P51"/>
    <mergeCell ref="A48:F48"/>
    <mergeCell ref="K48:N48"/>
    <mergeCell ref="O48:P48"/>
    <mergeCell ref="A49:F49"/>
    <mergeCell ref="K49:N49"/>
    <mergeCell ref="O49:P49"/>
    <mergeCell ref="A46:F46"/>
    <mergeCell ref="K46:N46"/>
    <mergeCell ref="O46:P46"/>
    <mergeCell ref="A47:F47"/>
    <mergeCell ref="K47:N47"/>
    <mergeCell ref="O47:P47"/>
    <mergeCell ref="A44:F44"/>
    <mergeCell ref="K44:N44"/>
    <mergeCell ref="O44:P44"/>
    <mergeCell ref="A45:F45"/>
    <mergeCell ref="K45:N45"/>
    <mergeCell ref="O45:P45"/>
    <mergeCell ref="A42:F42"/>
    <mergeCell ref="K42:N42"/>
    <mergeCell ref="O42:P42"/>
    <mergeCell ref="A43:F43"/>
    <mergeCell ref="K43:N43"/>
    <mergeCell ref="O43:P43"/>
    <mergeCell ref="A40:F40"/>
    <mergeCell ref="K40:N40"/>
    <mergeCell ref="O40:P40"/>
    <mergeCell ref="A41:F41"/>
    <mergeCell ref="K41:N41"/>
    <mergeCell ref="O41:P41"/>
    <mergeCell ref="A38:F38"/>
    <mergeCell ref="K38:N38"/>
    <mergeCell ref="O38:P38"/>
    <mergeCell ref="A39:F39"/>
    <mergeCell ref="K39:N39"/>
    <mergeCell ref="O39:P39"/>
    <mergeCell ref="A36:F36"/>
    <mergeCell ref="K36:N36"/>
    <mergeCell ref="O36:P36"/>
    <mergeCell ref="A37:F37"/>
    <mergeCell ref="K37:N37"/>
    <mergeCell ref="O37:P37"/>
    <mergeCell ref="A34:F34"/>
    <mergeCell ref="K34:N34"/>
    <mergeCell ref="O34:P34"/>
    <mergeCell ref="A35:F35"/>
    <mergeCell ref="K35:N35"/>
    <mergeCell ref="O35:P35"/>
    <mergeCell ref="A32:F32"/>
    <mergeCell ref="K32:N32"/>
    <mergeCell ref="O32:P32"/>
    <mergeCell ref="A33:F33"/>
    <mergeCell ref="K33:N33"/>
    <mergeCell ref="O33:P33"/>
    <mergeCell ref="A30:F30"/>
    <mergeCell ref="K30:N30"/>
    <mergeCell ref="O30:P30"/>
    <mergeCell ref="A31:F31"/>
    <mergeCell ref="K31:N31"/>
    <mergeCell ref="O31:P31"/>
    <mergeCell ref="A28:F28"/>
    <mergeCell ref="K28:N28"/>
    <mergeCell ref="O28:P28"/>
    <mergeCell ref="A29:F29"/>
    <mergeCell ref="K29:N29"/>
    <mergeCell ref="O29:P29"/>
    <mergeCell ref="A26:F26"/>
    <mergeCell ref="K26:N26"/>
    <mergeCell ref="O26:P26"/>
    <mergeCell ref="A27:F27"/>
    <mergeCell ref="K27:N27"/>
    <mergeCell ref="O27:P27"/>
    <mergeCell ref="A24:F24"/>
    <mergeCell ref="K24:N24"/>
    <mergeCell ref="O24:P24"/>
    <mergeCell ref="A25:F25"/>
    <mergeCell ref="K25:N25"/>
    <mergeCell ref="O25:P25"/>
    <mergeCell ref="A22:F22"/>
    <mergeCell ref="K22:N22"/>
    <mergeCell ref="O22:P22"/>
    <mergeCell ref="A23:F23"/>
    <mergeCell ref="K23:N23"/>
    <mergeCell ref="O23:P23"/>
    <mergeCell ref="A20:F20"/>
    <mergeCell ref="K20:N20"/>
    <mergeCell ref="O20:P20"/>
    <mergeCell ref="A21:F21"/>
    <mergeCell ref="K21:N21"/>
    <mergeCell ref="O21:P21"/>
    <mergeCell ref="A18:F18"/>
    <mergeCell ref="K18:N18"/>
    <mergeCell ref="O18:P18"/>
    <mergeCell ref="A19:F19"/>
    <mergeCell ref="K19:N19"/>
    <mergeCell ref="O19:P19"/>
    <mergeCell ref="A16:F16"/>
    <mergeCell ref="K16:N16"/>
    <mergeCell ref="O16:P16"/>
    <mergeCell ref="A17:F17"/>
    <mergeCell ref="K17:N17"/>
    <mergeCell ref="O17:P17"/>
    <mergeCell ref="A14:F14"/>
    <mergeCell ref="K14:N14"/>
    <mergeCell ref="O14:P14"/>
    <mergeCell ref="A15:F15"/>
    <mergeCell ref="K15:N15"/>
    <mergeCell ref="O15:P15"/>
    <mergeCell ref="A12:F12"/>
    <mergeCell ref="K12:N12"/>
    <mergeCell ref="O12:P12"/>
    <mergeCell ref="A13:F13"/>
    <mergeCell ref="K13:N13"/>
    <mergeCell ref="O13:P13"/>
    <mergeCell ref="A10:F10"/>
    <mergeCell ref="K10:N10"/>
    <mergeCell ref="O10:P10"/>
    <mergeCell ref="A11:F11"/>
    <mergeCell ref="K11:N11"/>
    <mergeCell ref="O11:P11"/>
    <mergeCell ref="A8:F8"/>
    <mergeCell ref="K8:N8"/>
    <mergeCell ref="O8:P8"/>
    <mergeCell ref="A9:F9"/>
    <mergeCell ref="K9:N9"/>
    <mergeCell ref="O9:P9"/>
    <mergeCell ref="C1:P1"/>
    <mergeCell ref="C2:P3"/>
    <mergeCell ref="A6:F6"/>
    <mergeCell ref="G6:N6"/>
    <mergeCell ref="O6:P7"/>
    <mergeCell ref="A7:F7"/>
    <mergeCell ref="K7:N7"/>
  </mergeCells>
  <pageMargins left="0.59055118110236227" right="0.39370078740157483" top="0.39370078740157483" bottom="0.59055118110236227" header="0.39370078740157483" footer="0.39370078740157483"/>
  <pageSetup scale="33" fitToHeight="0" orientation="portrait" r:id="rId1"/>
  <headerFooter alignWithMargins="0"/>
  <rowBreaks count="1" manualBreakCount="1">
    <brk id="95"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FC7A-B0E1-4749-991F-244099626A7B}">
  <dimension ref="A1:P65"/>
  <sheetViews>
    <sheetView showGridLines="0" view="pageBreakPreview" zoomScale="85" zoomScaleNormal="100" zoomScaleSheetLayoutView="85" workbookViewId="0">
      <pane ySplit="7" topLeftCell="A78" activePane="bottomLeft" state="frozen"/>
      <selection pane="bottomLeft" activeCell="H13" sqref="H13"/>
    </sheetView>
  </sheetViews>
  <sheetFormatPr baseColWidth="10" defaultRowHeight="15"/>
  <cols>
    <col min="1" max="1" width="0.5703125" style="186" customWidth="1"/>
    <col min="2" max="2" width="23" style="186" customWidth="1"/>
    <col min="3" max="3" width="33" style="186" customWidth="1"/>
    <col min="4" max="4" width="44.42578125" style="186" customWidth="1"/>
    <col min="5" max="5" width="0.7109375" style="186" customWidth="1"/>
    <col min="6" max="6" width="4" style="186" customWidth="1"/>
    <col min="7" max="7" width="30.140625" style="186" customWidth="1"/>
    <col min="8" max="8" width="27" style="186" customWidth="1"/>
    <col min="9" max="9" width="29.140625" style="186" customWidth="1"/>
    <col min="10" max="10" width="30" style="186" customWidth="1"/>
    <col min="11" max="11" width="25.42578125" style="186" customWidth="1"/>
    <col min="12" max="12" width="0.7109375" style="186" customWidth="1"/>
    <col min="13" max="13" width="3.7109375" style="186" customWidth="1"/>
    <col min="14" max="14" width="0.42578125" style="186" customWidth="1"/>
    <col min="15" max="15" width="21.85546875" style="186" customWidth="1"/>
    <col min="16" max="16" width="4.140625" style="186" customWidth="1"/>
    <col min="17" max="17" width="0" style="186" hidden="1" customWidth="1"/>
    <col min="18" max="16384" width="11.42578125" style="186"/>
  </cols>
  <sheetData>
    <row r="1" spans="1:16" ht="0.75" customHeight="1"/>
    <row r="2" spans="1:16" ht="2.1" customHeight="1"/>
    <row r="3" spans="1:16" ht="22.5" customHeight="1">
      <c r="C3" s="472" t="s">
        <v>165</v>
      </c>
      <c r="D3" s="472"/>
      <c r="E3" s="472"/>
      <c r="F3" s="472"/>
      <c r="G3" s="472"/>
      <c r="H3" s="472"/>
      <c r="I3" s="472"/>
      <c r="J3" s="472"/>
      <c r="K3" s="472"/>
      <c r="L3" s="472"/>
      <c r="M3" s="472"/>
      <c r="N3" s="472"/>
      <c r="O3" s="473"/>
    </row>
    <row r="4" spans="1:16" ht="130.5" customHeight="1">
      <c r="C4" s="474" t="s">
        <v>371</v>
      </c>
      <c r="D4" s="475"/>
      <c r="E4" s="475"/>
      <c r="F4" s="475"/>
      <c r="G4" s="475"/>
      <c r="H4" s="475"/>
      <c r="I4" s="475"/>
      <c r="J4" s="475"/>
      <c r="K4" s="475"/>
      <c r="L4" s="475"/>
      <c r="M4" s="475"/>
      <c r="N4" s="475"/>
      <c r="O4" s="473"/>
    </row>
    <row r="5" spans="1:16" ht="0.2" customHeight="1">
      <c r="C5" s="475"/>
      <c r="D5" s="475"/>
      <c r="E5" s="475"/>
      <c r="F5" s="475"/>
      <c r="G5" s="475"/>
      <c r="H5" s="475"/>
      <c r="I5" s="475"/>
      <c r="J5" s="475"/>
      <c r="K5" s="475"/>
      <c r="L5" s="475"/>
      <c r="M5" s="475"/>
      <c r="N5" s="475"/>
      <c r="O5" s="473"/>
    </row>
    <row r="6" spans="1:16" ht="2.1" customHeight="1">
      <c r="C6" s="475"/>
      <c r="D6" s="475"/>
      <c r="E6" s="475"/>
      <c r="F6" s="475"/>
      <c r="G6" s="475"/>
      <c r="H6" s="475"/>
      <c r="I6" s="475"/>
      <c r="J6" s="475"/>
      <c r="K6" s="475"/>
      <c r="L6" s="475"/>
      <c r="M6" s="475"/>
      <c r="N6" s="475"/>
    </row>
    <row r="7" spans="1:16" ht="0" hidden="1" customHeight="1"/>
    <row r="8" spans="1:16" ht="21.75" customHeight="1">
      <c r="A8" s="448" t="s">
        <v>255</v>
      </c>
      <c r="B8" s="449"/>
      <c r="C8" s="449"/>
      <c r="D8" s="449"/>
      <c r="E8" s="449"/>
      <c r="F8" s="450"/>
      <c r="G8" s="451" t="s">
        <v>233</v>
      </c>
      <c r="H8" s="451"/>
      <c r="I8" s="451"/>
      <c r="J8" s="451"/>
      <c r="K8" s="451"/>
      <c r="L8" s="451"/>
      <c r="M8" s="451"/>
      <c r="N8" s="452" t="s">
        <v>255</v>
      </c>
      <c r="O8" s="448" t="s">
        <v>256</v>
      </c>
      <c r="P8" s="450"/>
    </row>
    <row r="9" spans="1:16" ht="43.5" customHeight="1">
      <c r="A9" s="453" t="s">
        <v>134</v>
      </c>
      <c r="B9" s="455"/>
      <c r="C9" s="455"/>
      <c r="D9" s="455"/>
      <c r="E9" s="455"/>
      <c r="F9" s="454"/>
      <c r="G9" s="187" t="s">
        <v>160</v>
      </c>
      <c r="H9" s="187" t="s">
        <v>236</v>
      </c>
      <c r="I9" s="187" t="s">
        <v>237</v>
      </c>
      <c r="J9" s="187" t="s">
        <v>120</v>
      </c>
      <c r="K9" s="456" t="s">
        <v>159</v>
      </c>
      <c r="L9" s="451"/>
      <c r="M9" s="451"/>
      <c r="N9" s="452" t="s">
        <v>256</v>
      </c>
      <c r="O9" s="453"/>
      <c r="P9" s="454"/>
    </row>
    <row r="10" spans="1:16" ht="23.25">
      <c r="A10" s="477" t="s">
        <v>257</v>
      </c>
      <c r="B10" s="438"/>
      <c r="C10" s="438"/>
      <c r="D10" s="438"/>
      <c r="E10" s="438"/>
      <c r="F10" s="438"/>
      <c r="G10" s="193">
        <v>12642863446</v>
      </c>
      <c r="H10" s="193">
        <v>2152206536.02</v>
      </c>
      <c r="I10" s="193">
        <v>14795069982.02</v>
      </c>
      <c r="J10" s="193">
        <v>13442982056.639999</v>
      </c>
      <c r="K10" s="437">
        <v>13384998576.040001</v>
      </c>
      <c r="L10" s="438"/>
      <c r="M10" s="438"/>
      <c r="N10" s="439">
        <v>1352087925.3800001</v>
      </c>
      <c r="O10" s="438"/>
      <c r="P10" s="440"/>
    </row>
    <row r="11" spans="1:16" ht="49.5" customHeight="1">
      <c r="A11" s="476" t="s">
        <v>372</v>
      </c>
      <c r="B11" s="438"/>
      <c r="C11" s="438"/>
      <c r="D11" s="438"/>
      <c r="E11" s="438"/>
      <c r="F11" s="438"/>
      <c r="G11" s="194">
        <v>189749318</v>
      </c>
      <c r="H11" s="194">
        <v>148711655.22</v>
      </c>
      <c r="I11" s="194">
        <v>338460973.22000003</v>
      </c>
      <c r="J11" s="194">
        <v>322973312.75</v>
      </c>
      <c r="K11" s="442">
        <v>322479927.27999997</v>
      </c>
      <c r="L11" s="438"/>
      <c r="M11" s="438"/>
      <c r="N11" s="443">
        <v>15487660.470000001</v>
      </c>
      <c r="O11" s="438"/>
      <c r="P11" s="440"/>
    </row>
    <row r="12" spans="1:16" ht="23.25">
      <c r="A12" s="476" t="s">
        <v>373</v>
      </c>
      <c r="B12" s="438"/>
      <c r="C12" s="438"/>
      <c r="D12" s="438"/>
      <c r="E12" s="438"/>
      <c r="F12" s="438"/>
      <c r="G12" s="194">
        <v>440374632</v>
      </c>
      <c r="H12" s="194">
        <v>188132700.80000001</v>
      </c>
      <c r="I12" s="194">
        <v>628507332.79999995</v>
      </c>
      <c r="J12" s="194">
        <v>586484640.88</v>
      </c>
      <c r="K12" s="442">
        <v>585373994.72000003</v>
      </c>
      <c r="L12" s="438"/>
      <c r="M12" s="438"/>
      <c r="N12" s="443">
        <v>42022691.920000002</v>
      </c>
      <c r="O12" s="438"/>
      <c r="P12" s="440"/>
    </row>
    <row r="13" spans="1:16" ht="23.25">
      <c r="A13" s="476" t="s">
        <v>374</v>
      </c>
      <c r="B13" s="438"/>
      <c r="C13" s="438"/>
      <c r="D13" s="438"/>
      <c r="E13" s="438"/>
      <c r="F13" s="438"/>
      <c r="G13" s="194">
        <v>815423966</v>
      </c>
      <c r="H13" s="194">
        <v>-19422009.719999999</v>
      </c>
      <c r="I13" s="194">
        <v>796001956.27999997</v>
      </c>
      <c r="J13" s="194">
        <v>513806922.86000001</v>
      </c>
      <c r="K13" s="442">
        <v>511672113.82999998</v>
      </c>
      <c r="L13" s="438"/>
      <c r="M13" s="438"/>
      <c r="N13" s="443">
        <v>282195033.42000002</v>
      </c>
      <c r="O13" s="438"/>
      <c r="P13" s="440"/>
    </row>
    <row r="14" spans="1:16" ht="40.5" customHeight="1">
      <c r="A14" s="476" t="s">
        <v>375</v>
      </c>
      <c r="B14" s="438"/>
      <c r="C14" s="438"/>
      <c r="D14" s="438"/>
      <c r="E14" s="438"/>
      <c r="F14" s="438"/>
      <c r="G14" s="194">
        <v>47591229</v>
      </c>
      <c r="H14" s="194">
        <v>987544.18</v>
      </c>
      <c r="I14" s="194">
        <v>48578773.18</v>
      </c>
      <c r="J14" s="194">
        <v>47005203.060000002</v>
      </c>
      <c r="K14" s="442">
        <v>46841609.810000002</v>
      </c>
      <c r="L14" s="438"/>
      <c r="M14" s="438"/>
      <c r="N14" s="443">
        <v>1573570.12</v>
      </c>
      <c r="O14" s="438"/>
      <c r="P14" s="440"/>
    </row>
    <row r="15" spans="1:16" ht="23.25">
      <c r="A15" s="476" t="s">
        <v>376</v>
      </c>
      <c r="B15" s="438"/>
      <c r="C15" s="438"/>
      <c r="D15" s="438"/>
      <c r="E15" s="438"/>
      <c r="F15" s="438"/>
      <c r="G15" s="194">
        <v>606609125</v>
      </c>
      <c r="H15" s="194">
        <v>48104651.420000002</v>
      </c>
      <c r="I15" s="194">
        <v>654713776.41999996</v>
      </c>
      <c r="J15" s="194">
        <v>589739016.50999999</v>
      </c>
      <c r="K15" s="442">
        <v>588138186.42999995</v>
      </c>
      <c r="L15" s="438"/>
      <c r="M15" s="438"/>
      <c r="N15" s="443">
        <v>64974759.909999996</v>
      </c>
      <c r="O15" s="438"/>
      <c r="P15" s="440"/>
    </row>
    <row r="16" spans="1:16" ht="23.25">
      <c r="A16" s="476" t="s">
        <v>377</v>
      </c>
      <c r="B16" s="438"/>
      <c r="C16" s="438"/>
      <c r="D16" s="438"/>
      <c r="E16" s="438"/>
      <c r="F16" s="438"/>
      <c r="G16" s="194">
        <v>355965851</v>
      </c>
      <c r="H16" s="194">
        <v>-11272647.76</v>
      </c>
      <c r="I16" s="194">
        <v>344693203.24000001</v>
      </c>
      <c r="J16" s="194">
        <v>265320467.03999999</v>
      </c>
      <c r="K16" s="442">
        <v>264520732.12</v>
      </c>
      <c r="L16" s="438"/>
      <c r="M16" s="438"/>
      <c r="N16" s="443">
        <v>79372736.200000003</v>
      </c>
      <c r="O16" s="438"/>
      <c r="P16" s="440"/>
    </row>
    <row r="17" spans="1:16" ht="23.25">
      <c r="A17" s="476" t="s">
        <v>378</v>
      </c>
      <c r="B17" s="438"/>
      <c r="C17" s="438"/>
      <c r="D17" s="438"/>
      <c r="E17" s="438"/>
      <c r="F17" s="438"/>
      <c r="G17" s="194">
        <v>408225685</v>
      </c>
      <c r="H17" s="194">
        <v>233056698.18000001</v>
      </c>
      <c r="I17" s="194">
        <v>641282383.17999995</v>
      </c>
      <c r="J17" s="194">
        <v>500799247.79000002</v>
      </c>
      <c r="K17" s="442">
        <v>498764827.36000001</v>
      </c>
      <c r="L17" s="438"/>
      <c r="M17" s="438"/>
      <c r="N17" s="443">
        <v>140483135.38999999</v>
      </c>
      <c r="O17" s="438"/>
      <c r="P17" s="440"/>
    </row>
    <row r="18" spans="1:16" ht="23.25">
      <c r="A18" s="476" t="s">
        <v>379</v>
      </c>
      <c r="B18" s="438"/>
      <c r="C18" s="438"/>
      <c r="D18" s="438"/>
      <c r="E18" s="438"/>
      <c r="F18" s="438"/>
      <c r="G18" s="194">
        <v>87144953</v>
      </c>
      <c r="H18" s="194">
        <v>-31625266.739999998</v>
      </c>
      <c r="I18" s="194">
        <v>55519686.259999998</v>
      </c>
      <c r="J18" s="194">
        <v>52291634.859999999</v>
      </c>
      <c r="K18" s="442">
        <v>52144089.340000004</v>
      </c>
      <c r="L18" s="438"/>
      <c r="M18" s="438"/>
      <c r="N18" s="443">
        <v>3228051.4</v>
      </c>
      <c r="O18" s="438"/>
      <c r="P18" s="440"/>
    </row>
    <row r="19" spans="1:16" ht="23.25">
      <c r="A19" s="476" t="s">
        <v>380</v>
      </c>
      <c r="B19" s="438"/>
      <c r="C19" s="438"/>
      <c r="D19" s="438"/>
      <c r="E19" s="438"/>
      <c r="F19" s="438"/>
      <c r="G19" s="194">
        <v>176074653</v>
      </c>
      <c r="H19" s="194">
        <v>27606926.710000001</v>
      </c>
      <c r="I19" s="194">
        <v>203681579.71000001</v>
      </c>
      <c r="J19" s="194">
        <v>192708688.38</v>
      </c>
      <c r="K19" s="442">
        <v>192413211.97</v>
      </c>
      <c r="L19" s="438"/>
      <c r="M19" s="438"/>
      <c r="N19" s="443">
        <v>10972891.33</v>
      </c>
      <c r="O19" s="438"/>
      <c r="P19" s="440"/>
    </row>
    <row r="20" spans="1:16" ht="23.25">
      <c r="A20" s="476" t="s">
        <v>381</v>
      </c>
      <c r="B20" s="438"/>
      <c r="C20" s="438"/>
      <c r="D20" s="438"/>
      <c r="E20" s="438"/>
      <c r="F20" s="438"/>
      <c r="G20" s="194">
        <v>251547722</v>
      </c>
      <c r="H20" s="194">
        <v>18151582.440000001</v>
      </c>
      <c r="I20" s="194">
        <v>269699304.44</v>
      </c>
      <c r="J20" s="194">
        <v>264978896.97999999</v>
      </c>
      <c r="K20" s="442">
        <v>262493029.93000001</v>
      </c>
      <c r="L20" s="438"/>
      <c r="M20" s="438"/>
      <c r="N20" s="443">
        <v>4720407.46</v>
      </c>
      <c r="O20" s="438"/>
      <c r="P20" s="440"/>
    </row>
    <row r="21" spans="1:16" ht="23.25">
      <c r="A21" s="476" t="s">
        <v>382</v>
      </c>
      <c r="B21" s="438"/>
      <c r="C21" s="438"/>
      <c r="D21" s="438"/>
      <c r="E21" s="438"/>
      <c r="F21" s="438"/>
      <c r="G21" s="194">
        <v>20412266</v>
      </c>
      <c r="H21" s="194">
        <v>-166731.65</v>
      </c>
      <c r="I21" s="194">
        <v>20245534.350000001</v>
      </c>
      <c r="J21" s="194">
        <v>17955574.120000001</v>
      </c>
      <c r="K21" s="442">
        <v>17905802.559999999</v>
      </c>
      <c r="L21" s="438"/>
      <c r="M21" s="438"/>
      <c r="N21" s="443">
        <v>2289960.23</v>
      </c>
      <c r="O21" s="438"/>
      <c r="P21" s="440"/>
    </row>
    <row r="22" spans="1:16" ht="42.75" customHeight="1">
      <c r="A22" s="476" t="s">
        <v>383</v>
      </c>
      <c r="B22" s="438"/>
      <c r="C22" s="438"/>
      <c r="D22" s="438"/>
      <c r="E22" s="438"/>
      <c r="F22" s="438"/>
      <c r="G22" s="194">
        <v>122939434</v>
      </c>
      <c r="H22" s="194">
        <v>16216565.630000001</v>
      </c>
      <c r="I22" s="194">
        <v>139155999.63</v>
      </c>
      <c r="J22" s="194">
        <v>92206460.420000002</v>
      </c>
      <c r="K22" s="442">
        <v>92096944.260000005</v>
      </c>
      <c r="L22" s="438"/>
      <c r="M22" s="438"/>
      <c r="N22" s="443">
        <v>46949539.210000001</v>
      </c>
      <c r="O22" s="438"/>
      <c r="P22" s="440"/>
    </row>
    <row r="23" spans="1:16" ht="23.25">
      <c r="A23" s="476" t="s">
        <v>384</v>
      </c>
      <c r="B23" s="438"/>
      <c r="C23" s="438"/>
      <c r="D23" s="438"/>
      <c r="E23" s="438"/>
      <c r="F23" s="438"/>
      <c r="G23" s="194">
        <v>83535536</v>
      </c>
      <c r="H23" s="194">
        <v>-196898.53</v>
      </c>
      <c r="I23" s="194">
        <v>83338637.469999999</v>
      </c>
      <c r="J23" s="194">
        <v>73592171.510000005</v>
      </c>
      <c r="K23" s="442">
        <v>73420549.689999998</v>
      </c>
      <c r="L23" s="438"/>
      <c r="M23" s="438"/>
      <c r="N23" s="443">
        <v>9746465.9600000009</v>
      </c>
      <c r="O23" s="438"/>
      <c r="P23" s="440"/>
    </row>
    <row r="24" spans="1:16" ht="23.25">
      <c r="A24" s="476" t="s">
        <v>385</v>
      </c>
      <c r="B24" s="438"/>
      <c r="C24" s="438"/>
      <c r="D24" s="438"/>
      <c r="E24" s="438"/>
      <c r="F24" s="438"/>
      <c r="G24" s="194">
        <v>669806713</v>
      </c>
      <c r="H24" s="194">
        <v>704160889.41999996</v>
      </c>
      <c r="I24" s="194">
        <v>1373967602.4200001</v>
      </c>
      <c r="J24" s="194">
        <v>1123032593.3499999</v>
      </c>
      <c r="K24" s="442">
        <v>1120698269.2</v>
      </c>
      <c r="L24" s="438"/>
      <c r="M24" s="438"/>
      <c r="N24" s="443">
        <v>250935009.06999999</v>
      </c>
      <c r="O24" s="438"/>
      <c r="P24" s="440"/>
    </row>
    <row r="25" spans="1:16" ht="23.25">
      <c r="A25" s="476" t="s">
        <v>386</v>
      </c>
      <c r="B25" s="438"/>
      <c r="C25" s="438"/>
      <c r="D25" s="438"/>
      <c r="E25" s="438"/>
      <c r="F25" s="438"/>
      <c r="G25" s="194">
        <v>93894396</v>
      </c>
      <c r="H25" s="194">
        <v>-7954924.4000000004</v>
      </c>
      <c r="I25" s="194">
        <v>85939471.599999994</v>
      </c>
      <c r="J25" s="194">
        <v>80846944.780000001</v>
      </c>
      <c r="K25" s="442">
        <v>80638904.329999998</v>
      </c>
      <c r="L25" s="438"/>
      <c r="M25" s="438"/>
      <c r="N25" s="443">
        <v>5092526.82</v>
      </c>
      <c r="O25" s="438"/>
      <c r="P25" s="440"/>
    </row>
    <row r="26" spans="1:16" ht="23.25">
      <c r="A26" s="476" t="s">
        <v>387</v>
      </c>
      <c r="B26" s="438"/>
      <c r="C26" s="438"/>
      <c r="D26" s="438"/>
      <c r="E26" s="438"/>
      <c r="F26" s="438"/>
      <c r="G26" s="194">
        <v>66943564</v>
      </c>
      <c r="H26" s="194">
        <v>23558648.129999999</v>
      </c>
      <c r="I26" s="194">
        <v>90502212.129999995</v>
      </c>
      <c r="J26" s="194">
        <v>89558929.829999998</v>
      </c>
      <c r="K26" s="442">
        <v>89314551.900000006</v>
      </c>
      <c r="L26" s="438"/>
      <c r="M26" s="438"/>
      <c r="N26" s="443">
        <v>943282.3</v>
      </c>
      <c r="O26" s="438"/>
      <c r="P26" s="440"/>
    </row>
    <row r="27" spans="1:16" ht="23.25">
      <c r="A27" s="476" t="s">
        <v>388</v>
      </c>
      <c r="B27" s="438"/>
      <c r="C27" s="438"/>
      <c r="D27" s="438"/>
      <c r="E27" s="438"/>
      <c r="F27" s="438"/>
      <c r="G27" s="194">
        <v>31968744</v>
      </c>
      <c r="H27" s="194">
        <v>630411.11</v>
      </c>
      <c r="I27" s="194">
        <v>32599155.109999999</v>
      </c>
      <c r="J27" s="194">
        <v>30308077.859999999</v>
      </c>
      <c r="K27" s="442">
        <v>30240059.510000002</v>
      </c>
      <c r="L27" s="438"/>
      <c r="M27" s="438"/>
      <c r="N27" s="443">
        <v>2291077.25</v>
      </c>
      <c r="O27" s="438"/>
      <c r="P27" s="440"/>
    </row>
    <row r="28" spans="1:16" ht="23.25">
      <c r="A28" s="476" t="s">
        <v>389</v>
      </c>
      <c r="B28" s="438"/>
      <c r="C28" s="438"/>
      <c r="D28" s="438"/>
      <c r="E28" s="438"/>
      <c r="F28" s="438"/>
      <c r="G28" s="194">
        <v>425255448</v>
      </c>
      <c r="H28" s="194">
        <v>-12009061.26</v>
      </c>
      <c r="I28" s="194">
        <v>413246386.74000001</v>
      </c>
      <c r="J28" s="194">
        <v>347737201</v>
      </c>
      <c r="K28" s="442">
        <v>346194207.06999999</v>
      </c>
      <c r="L28" s="438"/>
      <c r="M28" s="438"/>
      <c r="N28" s="443">
        <v>65509185.740000002</v>
      </c>
      <c r="O28" s="438"/>
      <c r="P28" s="440"/>
    </row>
    <row r="29" spans="1:16" ht="23.25">
      <c r="A29" s="476" t="s">
        <v>390</v>
      </c>
      <c r="B29" s="438"/>
      <c r="C29" s="438"/>
      <c r="D29" s="438"/>
      <c r="E29" s="438"/>
      <c r="F29" s="438"/>
      <c r="G29" s="194">
        <v>6146580</v>
      </c>
      <c r="H29" s="194">
        <v>0</v>
      </c>
      <c r="I29" s="194">
        <v>6146580</v>
      </c>
      <c r="J29" s="194">
        <v>0</v>
      </c>
      <c r="K29" s="442">
        <v>0</v>
      </c>
      <c r="L29" s="438"/>
      <c r="M29" s="438"/>
      <c r="N29" s="443">
        <v>6146580</v>
      </c>
      <c r="O29" s="438"/>
      <c r="P29" s="440"/>
    </row>
    <row r="30" spans="1:16" ht="23.25">
      <c r="A30" s="476" t="s">
        <v>391</v>
      </c>
      <c r="B30" s="438"/>
      <c r="C30" s="438"/>
      <c r="D30" s="438"/>
      <c r="E30" s="438"/>
      <c r="F30" s="438"/>
      <c r="G30" s="194">
        <v>414641341</v>
      </c>
      <c r="H30" s="194">
        <v>-14247913.380000001</v>
      </c>
      <c r="I30" s="194">
        <v>400393427.62</v>
      </c>
      <c r="J30" s="194">
        <v>356088179.51999998</v>
      </c>
      <c r="K30" s="442">
        <v>356088179.51999998</v>
      </c>
      <c r="L30" s="438"/>
      <c r="M30" s="438"/>
      <c r="N30" s="443">
        <v>44305248.100000001</v>
      </c>
      <c r="O30" s="438"/>
      <c r="P30" s="440"/>
    </row>
    <row r="31" spans="1:16" ht="23.25">
      <c r="A31" s="476" t="s">
        <v>392</v>
      </c>
      <c r="B31" s="438"/>
      <c r="C31" s="438"/>
      <c r="D31" s="438"/>
      <c r="E31" s="438"/>
      <c r="F31" s="438"/>
      <c r="G31" s="194">
        <v>257917215</v>
      </c>
      <c r="H31" s="194">
        <v>12100000</v>
      </c>
      <c r="I31" s="194">
        <v>270017215</v>
      </c>
      <c r="J31" s="194">
        <v>270017215</v>
      </c>
      <c r="K31" s="442">
        <v>270017215</v>
      </c>
      <c r="L31" s="438"/>
      <c r="M31" s="438"/>
      <c r="N31" s="443">
        <v>0</v>
      </c>
      <c r="O31" s="438"/>
      <c r="P31" s="440"/>
    </row>
    <row r="32" spans="1:16" ht="23.25">
      <c r="A32" s="476" t="s">
        <v>393</v>
      </c>
      <c r="B32" s="438"/>
      <c r="C32" s="438"/>
      <c r="D32" s="438"/>
      <c r="E32" s="438"/>
      <c r="F32" s="438"/>
      <c r="G32" s="194">
        <v>337944562</v>
      </c>
      <c r="H32" s="194">
        <v>0</v>
      </c>
      <c r="I32" s="194">
        <v>337944562</v>
      </c>
      <c r="J32" s="194">
        <v>337944562</v>
      </c>
      <c r="K32" s="442">
        <v>337944562</v>
      </c>
      <c r="L32" s="438"/>
      <c r="M32" s="438"/>
      <c r="N32" s="443">
        <v>0</v>
      </c>
      <c r="O32" s="438"/>
      <c r="P32" s="440"/>
    </row>
    <row r="33" spans="1:16" ht="23.25">
      <c r="A33" s="476" t="s">
        <v>394</v>
      </c>
      <c r="B33" s="438"/>
      <c r="C33" s="438"/>
      <c r="D33" s="438"/>
      <c r="E33" s="438"/>
      <c r="F33" s="438"/>
      <c r="G33" s="194">
        <v>503296180</v>
      </c>
      <c r="H33" s="194">
        <v>8491439.5</v>
      </c>
      <c r="I33" s="194">
        <v>511787619.5</v>
      </c>
      <c r="J33" s="194">
        <v>491231151.5</v>
      </c>
      <c r="K33" s="442">
        <v>491231151.5</v>
      </c>
      <c r="L33" s="438"/>
      <c r="M33" s="438"/>
      <c r="N33" s="443">
        <v>20556468</v>
      </c>
      <c r="O33" s="438"/>
      <c r="P33" s="440"/>
    </row>
    <row r="34" spans="1:16" ht="23.25">
      <c r="A34" s="476" t="s">
        <v>395</v>
      </c>
      <c r="B34" s="438"/>
      <c r="C34" s="438"/>
      <c r="D34" s="438"/>
      <c r="E34" s="438"/>
      <c r="F34" s="438"/>
      <c r="G34" s="194">
        <v>3026015695</v>
      </c>
      <c r="H34" s="194">
        <v>730445516.42999995</v>
      </c>
      <c r="I34" s="194">
        <v>3756461211.4299998</v>
      </c>
      <c r="J34" s="194">
        <v>3529268732.7600002</v>
      </c>
      <c r="K34" s="442">
        <v>3518898203.8299999</v>
      </c>
      <c r="L34" s="438"/>
      <c r="M34" s="438"/>
      <c r="N34" s="443">
        <v>227192478.66999999</v>
      </c>
      <c r="O34" s="438"/>
      <c r="P34" s="440"/>
    </row>
    <row r="35" spans="1:16" ht="23.25">
      <c r="A35" s="476" t="s">
        <v>396</v>
      </c>
      <c r="B35" s="438"/>
      <c r="C35" s="438"/>
      <c r="D35" s="438"/>
      <c r="E35" s="438"/>
      <c r="F35" s="438"/>
      <c r="G35" s="194">
        <v>49508550</v>
      </c>
      <c r="H35" s="194">
        <v>44832166</v>
      </c>
      <c r="I35" s="194">
        <v>94340716</v>
      </c>
      <c r="J35" s="194">
        <v>94340716</v>
      </c>
      <c r="K35" s="442">
        <v>94340716</v>
      </c>
      <c r="L35" s="438"/>
      <c r="M35" s="438"/>
      <c r="N35" s="443">
        <v>0</v>
      </c>
      <c r="O35" s="438"/>
      <c r="P35" s="440"/>
    </row>
    <row r="36" spans="1:16" ht="23.25">
      <c r="A36" s="476" t="s">
        <v>397</v>
      </c>
      <c r="B36" s="438"/>
      <c r="C36" s="438"/>
      <c r="D36" s="438"/>
      <c r="E36" s="438"/>
      <c r="F36" s="438"/>
      <c r="G36" s="194">
        <v>3153930088</v>
      </c>
      <c r="H36" s="194">
        <v>43914594.289999999</v>
      </c>
      <c r="I36" s="194">
        <v>3197844682.29</v>
      </c>
      <c r="J36" s="194">
        <v>3172745515.8800001</v>
      </c>
      <c r="K36" s="442">
        <v>3141127536.8800001</v>
      </c>
      <c r="L36" s="438"/>
      <c r="M36" s="438"/>
      <c r="N36" s="443">
        <v>25099166.41</v>
      </c>
      <c r="O36" s="438"/>
      <c r="P36" s="440"/>
    </row>
    <row r="37" spans="1:16" ht="32.25" customHeight="1">
      <c r="A37" s="477" t="s">
        <v>290</v>
      </c>
      <c r="B37" s="438"/>
      <c r="C37" s="438"/>
      <c r="D37" s="438"/>
      <c r="E37" s="438"/>
      <c r="F37" s="438"/>
      <c r="G37" s="193">
        <v>13130768295</v>
      </c>
      <c r="H37" s="193">
        <v>928449115.19000006</v>
      </c>
      <c r="I37" s="193">
        <v>14059217410.190001</v>
      </c>
      <c r="J37" s="193">
        <v>13928852492.309999</v>
      </c>
      <c r="K37" s="437">
        <v>13928852492.309999</v>
      </c>
      <c r="L37" s="438"/>
      <c r="M37" s="438"/>
      <c r="N37" s="439">
        <v>130364917.88</v>
      </c>
      <c r="O37" s="438"/>
      <c r="P37" s="440"/>
    </row>
    <row r="38" spans="1:16" ht="45" customHeight="1">
      <c r="A38" s="476" t="s">
        <v>372</v>
      </c>
      <c r="B38" s="438"/>
      <c r="C38" s="438"/>
      <c r="D38" s="438"/>
      <c r="E38" s="438"/>
      <c r="F38" s="438"/>
      <c r="G38" s="194">
        <v>0</v>
      </c>
      <c r="H38" s="194">
        <v>0</v>
      </c>
      <c r="I38" s="194">
        <v>0</v>
      </c>
      <c r="J38" s="194">
        <v>0</v>
      </c>
      <c r="K38" s="442">
        <v>0</v>
      </c>
      <c r="L38" s="438"/>
      <c r="M38" s="438"/>
      <c r="N38" s="443">
        <v>0</v>
      </c>
      <c r="O38" s="438"/>
      <c r="P38" s="440"/>
    </row>
    <row r="39" spans="1:16" ht="23.25">
      <c r="A39" s="476" t="s">
        <v>373</v>
      </c>
      <c r="B39" s="438"/>
      <c r="C39" s="438"/>
      <c r="D39" s="438"/>
      <c r="E39" s="438"/>
      <c r="F39" s="438"/>
      <c r="G39" s="194">
        <v>28615915</v>
      </c>
      <c r="H39" s="194">
        <v>18800348.23</v>
      </c>
      <c r="I39" s="194">
        <v>47416263.229999997</v>
      </c>
      <c r="J39" s="194">
        <v>30248205.98</v>
      </c>
      <c r="K39" s="442">
        <v>30248205.98</v>
      </c>
      <c r="L39" s="438"/>
      <c r="M39" s="438"/>
      <c r="N39" s="443">
        <v>17168057.25</v>
      </c>
      <c r="O39" s="438"/>
      <c r="P39" s="440"/>
    </row>
    <row r="40" spans="1:16" ht="23.25">
      <c r="A40" s="476" t="s">
        <v>374</v>
      </c>
      <c r="B40" s="438"/>
      <c r="C40" s="438"/>
      <c r="D40" s="438"/>
      <c r="E40" s="438"/>
      <c r="F40" s="438"/>
      <c r="G40" s="194">
        <v>0</v>
      </c>
      <c r="H40" s="194">
        <v>0</v>
      </c>
      <c r="I40" s="194">
        <v>0</v>
      </c>
      <c r="J40" s="194">
        <v>0</v>
      </c>
      <c r="K40" s="442">
        <v>0</v>
      </c>
      <c r="L40" s="438"/>
      <c r="M40" s="438"/>
      <c r="N40" s="443">
        <v>0</v>
      </c>
      <c r="O40" s="438"/>
      <c r="P40" s="440"/>
    </row>
    <row r="41" spans="1:16" ht="41.25" customHeight="1">
      <c r="A41" s="476" t="s">
        <v>375</v>
      </c>
      <c r="B41" s="438"/>
      <c r="C41" s="438"/>
      <c r="D41" s="438"/>
      <c r="E41" s="438"/>
      <c r="F41" s="438"/>
      <c r="G41" s="194">
        <v>0</v>
      </c>
      <c r="H41" s="194">
        <v>0</v>
      </c>
      <c r="I41" s="194">
        <v>0</v>
      </c>
      <c r="J41" s="194">
        <v>0</v>
      </c>
      <c r="K41" s="442">
        <v>0</v>
      </c>
      <c r="L41" s="438"/>
      <c r="M41" s="438"/>
      <c r="N41" s="443">
        <v>0</v>
      </c>
      <c r="O41" s="438"/>
      <c r="P41" s="440"/>
    </row>
    <row r="42" spans="1:16" ht="23.25">
      <c r="A42" s="476" t="s">
        <v>376</v>
      </c>
      <c r="B42" s="438"/>
      <c r="C42" s="438"/>
      <c r="D42" s="438"/>
      <c r="E42" s="438"/>
      <c r="F42" s="438"/>
      <c r="G42" s="194">
        <v>5751154282</v>
      </c>
      <c r="H42" s="194">
        <v>465031239.42000002</v>
      </c>
      <c r="I42" s="194">
        <v>6216185521.4200001</v>
      </c>
      <c r="J42" s="194">
        <v>6216185521.4200001</v>
      </c>
      <c r="K42" s="442">
        <v>6216185521.4200001</v>
      </c>
      <c r="L42" s="438"/>
      <c r="M42" s="438"/>
      <c r="N42" s="443">
        <v>0</v>
      </c>
      <c r="O42" s="438"/>
      <c r="P42" s="440"/>
    </row>
    <row r="43" spans="1:16" ht="23.25">
      <c r="A43" s="476" t="s">
        <v>377</v>
      </c>
      <c r="B43" s="438"/>
      <c r="C43" s="438"/>
      <c r="D43" s="438"/>
      <c r="E43" s="438"/>
      <c r="F43" s="438"/>
      <c r="G43" s="194">
        <v>0</v>
      </c>
      <c r="H43" s="194">
        <v>0</v>
      </c>
      <c r="I43" s="194">
        <v>0</v>
      </c>
      <c r="J43" s="194">
        <v>0</v>
      </c>
      <c r="K43" s="442">
        <v>0</v>
      </c>
      <c r="L43" s="438"/>
      <c r="M43" s="438"/>
      <c r="N43" s="443">
        <v>0</v>
      </c>
      <c r="O43" s="438"/>
      <c r="P43" s="440"/>
    </row>
    <row r="44" spans="1:16" ht="23.25">
      <c r="A44" s="476" t="s">
        <v>378</v>
      </c>
      <c r="B44" s="438"/>
      <c r="C44" s="438"/>
      <c r="D44" s="438"/>
      <c r="E44" s="438"/>
      <c r="F44" s="438"/>
      <c r="G44" s="194">
        <v>338328374</v>
      </c>
      <c r="H44" s="194">
        <v>61842636.859999999</v>
      </c>
      <c r="I44" s="194">
        <v>400171010.86000001</v>
      </c>
      <c r="J44" s="194">
        <v>378272256.42000002</v>
      </c>
      <c r="K44" s="442">
        <v>378272256.42000002</v>
      </c>
      <c r="L44" s="438"/>
      <c r="M44" s="438"/>
      <c r="N44" s="443">
        <v>21898754.440000001</v>
      </c>
      <c r="O44" s="438"/>
      <c r="P44" s="440"/>
    </row>
    <row r="45" spans="1:16" ht="23.25">
      <c r="A45" s="476" t="s">
        <v>379</v>
      </c>
      <c r="B45" s="438"/>
      <c r="C45" s="438"/>
      <c r="D45" s="438"/>
      <c r="E45" s="438"/>
      <c r="F45" s="438"/>
      <c r="G45" s="194">
        <v>0</v>
      </c>
      <c r="H45" s="194">
        <v>0</v>
      </c>
      <c r="I45" s="194">
        <v>0</v>
      </c>
      <c r="J45" s="194">
        <v>0</v>
      </c>
      <c r="K45" s="442">
        <v>0</v>
      </c>
      <c r="L45" s="438"/>
      <c r="M45" s="438"/>
      <c r="N45" s="443">
        <v>0</v>
      </c>
      <c r="O45" s="438"/>
      <c r="P45" s="440"/>
    </row>
    <row r="46" spans="1:16" ht="23.25">
      <c r="A46" s="476" t="s">
        <v>380</v>
      </c>
      <c r="B46" s="438"/>
      <c r="C46" s="438"/>
      <c r="D46" s="438"/>
      <c r="E46" s="438"/>
      <c r="F46" s="438"/>
      <c r="G46" s="194">
        <v>21915287</v>
      </c>
      <c r="H46" s="194">
        <v>13721118.890000001</v>
      </c>
      <c r="I46" s="194">
        <v>35636405.890000001</v>
      </c>
      <c r="J46" s="194">
        <v>35636405.890000001</v>
      </c>
      <c r="K46" s="442">
        <v>35636405.890000001</v>
      </c>
      <c r="L46" s="438"/>
      <c r="M46" s="438"/>
      <c r="N46" s="443">
        <v>0</v>
      </c>
      <c r="O46" s="438"/>
      <c r="P46" s="440"/>
    </row>
    <row r="47" spans="1:16" ht="23.25">
      <c r="A47" s="476" t="s">
        <v>381</v>
      </c>
      <c r="B47" s="438"/>
      <c r="C47" s="438"/>
      <c r="D47" s="438"/>
      <c r="E47" s="438"/>
      <c r="F47" s="438"/>
      <c r="G47" s="194">
        <v>62464666</v>
      </c>
      <c r="H47" s="194">
        <v>-37317544.850000001</v>
      </c>
      <c r="I47" s="194">
        <v>25147121.149999999</v>
      </c>
      <c r="J47" s="194">
        <v>20364898.969999999</v>
      </c>
      <c r="K47" s="442">
        <v>20364898.969999999</v>
      </c>
      <c r="L47" s="438"/>
      <c r="M47" s="438"/>
      <c r="N47" s="443">
        <v>4782222.18</v>
      </c>
      <c r="O47" s="438"/>
      <c r="P47" s="440"/>
    </row>
    <row r="48" spans="1:16" ht="23.25">
      <c r="A48" s="476" t="s">
        <v>382</v>
      </c>
      <c r="B48" s="438"/>
      <c r="C48" s="438"/>
      <c r="D48" s="438"/>
      <c r="E48" s="438"/>
      <c r="F48" s="438"/>
      <c r="G48" s="194">
        <v>0</v>
      </c>
      <c r="H48" s="194">
        <v>0</v>
      </c>
      <c r="I48" s="194">
        <v>0</v>
      </c>
      <c r="J48" s="194">
        <v>0</v>
      </c>
      <c r="K48" s="442">
        <v>0</v>
      </c>
      <c r="L48" s="438"/>
      <c r="M48" s="438"/>
      <c r="N48" s="443">
        <v>0</v>
      </c>
      <c r="O48" s="438"/>
      <c r="P48" s="440"/>
    </row>
    <row r="49" spans="1:16" ht="43.5" customHeight="1">
      <c r="A49" s="476" t="s">
        <v>383</v>
      </c>
      <c r="B49" s="438"/>
      <c r="C49" s="438"/>
      <c r="D49" s="438"/>
      <c r="E49" s="438"/>
      <c r="F49" s="438"/>
      <c r="G49" s="194">
        <v>40937214</v>
      </c>
      <c r="H49" s="194">
        <v>-400172.72</v>
      </c>
      <c r="I49" s="194">
        <v>40537041.280000001</v>
      </c>
      <c r="J49" s="194">
        <v>40537041.280000001</v>
      </c>
      <c r="K49" s="442">
        <v>40537041.280000001</v>
      </c>
      <c r="L49" s="438"/>
      <c r="M49" s="438"/>
      <c r="N49" s="443">
        <v>0</v>
      </c>
      <c r="O49" s="438"/>
      <c r="P49" s="440"/>
    </row>
    <row r="50" spans="1:16" ht="23.25">
      <c r="A50" s="476" t="s">
        <v>384</v>
      </c>
      <c r="B50" s="438"/>
      <c r="C50" s="438"/>
      <c r="D50" s="438"/>
      <c r="E50" s="438"/>
      <c r="F50" s="438"/>
      <c r="G50" s="194">
        <v>0</v>
      </c>
      <c r="H50" s="194">
        <v>0</v>
      </c>
      <c r="I50" s="194">
        <v>0</v>
      </c>
      <c r="J50" s="194">
        <v>0</v>
      </c>
      <c r="K50" s="442">
        <v>0</v>
      </c>
      <c r="L50" s="438"/>
      <c r="M50" s="438"/>
      <c r="N50" s="443">
        <v>0</v>
      </c>
      <c r="O50" s="438"/>
      <c r="P50" s="440"/>
    </row>
    <row r="51" spans="1:16" ht="23.25">
      <c r="A51" s="476" t="s">
        <v>385</v>
      </c>
      <c r="B51" s="438"/>
      <c r="C51" s="438"/>
      <c r="D51" s="438"/>
      <c r="E51" s="438"/>
      <c r="F51" s="438"/>
      <c r="G51" s="194">
        <v>134630138</v>
      </c>
      <c r="H51" s="194">
        <v>63449234.329999998</v>
      </c>
      <c r="I51" s="194">
        <v>198079372.33000001</v>
      </c>
      <c r="J51" s="194">
        <v>150188589.91</v>
      </c>
      <c r="K51" s="442">
        <v>150188589.91</v>
      </c>
      <c r="L51" s="438"/>
      <c r="M51" s="438"/>
      <c r="N51" s="443">
        <v>47890782.420000002</v>
      </c>
      <c r="O51" s="438"/>
      <c r="P51" s="440"/>
    </row>
    <row r="52" spans="1:16" ht="23.25">
      <c r="A52" s="476" t="s">
        <v>386</v>
      </c>
      <c r="B52" s="438"/>
      <c r="C52" s="438"/>
      <c r="D52" s="438"/>
      <c r="E52" s="438"/>
      <c r="F52" s="438"/>
      <c r="G52" s="194">
        <v>61464165</v>
      </c>
      <c r="H52" s="194">
        <v>-4444507.21</v>
      </c>
      <c r="I52" s="194">
        <v>57019657.789999999</v>
      </c>
      <c r="J52" s="194">
        <v>56879656.200000003</v>
      </c>
      <c r="K52" s="442">
        <v>56879656.200000003</v>
      </c>
      <c r="L52" s="438"/>
      <c r="M52" s="438"/>
      <c r="N52" s="443">
        <v>140001.59</v>
      </c>
      <c r="O52" s="438"/>
      <c r="P52" s="440"/>
    </row>
    <row r="53" spans="1:16" ht="23.25">
      <c r="A53" s="476" t="s">
        <v>387</v>
      </c>
      <c r="B53" s="438"/>
      <c r="C53" s="438"/>
      <c r="D53" s="438"/>
      <c r="E53" s="438"/>
      <c r="F53" s="438"/>
      <c r="G53" s="194">
        <v>0</v>
      </c>
      <c r="H53" s="194">
        <v>882.88</v>
      </c>
      <c r="I53" s="194">
        <v>882.88</v>
      </c>
      <c r="J53" s="194">
        <v>882.88</v>
      </c>
      <c r="K53" s="442">
        <v>882.88</v>
      </c>
      <c r="L53" s="438"/>
      <c r="M53" s="438"/>
      <c r="N53" s="443">
        <v>0</v>
      </c>
      <c r="O53" s="438"/>
      <c r="P53" s="440"/>
    </row>
    <row r="54" spans="1:16" ht="23.25">
      <c r="A54" s="476" t="s">
        <v>388</v>
      </c>
      <c r="B54" s="438"/>
      <c r="C54" s="438"/>
      <c r="D54" s="438"/>
      <c r="E54" s="438"/>
      <c r="F54" s="438"/>
      <c r="G54" s="194">
        <v>0</v>
      </c>
      <c r="H54" s="194">
        <v>0</v>
      </c>
      <c r="I54" s="194">
        <v>0</v>
      </c>
      <c r="J54" s="194">
        <v>0</v>
      </c>
      <c r="K54" s="442">
        <v>0</v>
      </c>
      <c r="L54" s="438"/>
      <c r="M54" s="438"/>
      <c r="N54" s="443">
        <v>0</v>
      </c>
      <c r="O54" s="438"/>
      <c r="P54" s="440"/>
    </row>
    <row r="55" spans="1:16" ht="23.25">
      <c r="A55" s="476" t="s">
        <v>389</v>
      </c>
      <c r="B55" s="438"/>
      <c r="C55" s="438"/>
      <c r="D55" s="438"/>
      <c r="E55" s="438"/>
      <c r="F55" s="438"/>
      <c r="G55" s="194">
        <v>52500000</v>
      </c>
      <c r="H55" s="194">
        <v>23560930.879999999</v>
      </c>
      <c r="I55" s="194">
        <v>76060930.879999995</v>
      </c>
      <c r="J55" s="194">
        <v>57299568.75</v>
      </c>
      <c r="K55" s="442">
        <v>57299568.75</v>
      </c>
      <c r="L55" s="438"/>
      <c r="M55" s="438"/>
      <c r="N55" s="443">
        <v>18761362.129999999</v>
      </c>
      <c r="O55" s="438"/>
      <c r="P55" s="440"/>
    </row>
    <row r="56" spans="1:16" ht="23.25">
      <c r="A56" s="476" t="s">
        <v>390</v>
      </c>
      <c r="B56" s="438"/>
      <c r="C56" s="438"/>
      <c r="D56" s="438"/>
      <c r="E56" s="438"/>
      <c r="F56" s="438"/>
      <c r="G56" s="194">
        <v>0</v>
      </c>
      <c r="H56" s="194">
        <v>0</v>
      </c>
      <c r="I56" s="194">
        <v>0</v>
      </c>
      <c r="J56" s="194">
        <v>0</v>
      </c>
      <c r="K56" s="442">
        <v>0</v>
      </c>
      <c r="L56" s="438"/>
      <c r="M56" s="438"/>
      <c r="N56" s="443">
        <v>0</v>
      </c>
      <c r="O56" s="438"/>
      <c r="P56" s="440"/>
    </row>
    <row r="57" spans="1:16" ht="23.25">
      <c r="A57" s="476" t="s">
        <v>391</v>
      </c>
      <c r="B57" s="438"/>
      <c r="C57" s="438"/>
      <c r="D57" s="438"/>
      <c r="E57" s="438"/>
      <c r="F57" s="438"/>
      <c r="G57" s="194">
        <v>0</v>
      </c>
      <c r="H57" s="194">
        <v>0</v>
      </c>
      <c r="I57" s="194">
        <v>0</v>
      </c>
      <c r="J57" s="194">
        <v>0</v>
      </c>
      <c r="K57" s="442">
        <v>0</v>
      </c>
      <c r="L57" s="438"/>
      <c r="M57" s="438"/>
      <c r="N57" s="443">
        <v>0</v>
      </c>
      <c r="O57" s="438"/>
      <c r="P57" s="440"/>
    </row>
    <row r="58" spans="1:16" ht="23.25">
      <c r="A58" s="476" t="s">
        <v>392</v>
      </c>
      <c r="B58" s="438"/>
      <c r="C58" s="438"/>
      <c r="D58" s="438"/>
      <c r="E58" s="438"/>
      <c r="F58" s="438"/>
      <c r="G58" s="194">
        <v>0</v>
      </c>
      <c r="H58" s="194">
        <v>2011972.42</v>
      </c>
      <c r="I58" s="194">
        <v>2011972.42</v>
      </c>
      <c r="J58" s="194">
        <v>2011972.42</v>
      </c>
      <c r="K58" s="442">
        <v>2011972.42</v>
      </c>
      <c r="L58" s="438"/>
      <c r="M58" s="438"/>
      <c r="N58" s="443">
        <v>0</v>
      </c>
      <c r="O58" s="438"/>
      <c r="P58" s="440"/>
    </row>
    <row r="59" spans="1:16" ht="23.25">
      <c r="A59" s="476" t="s">
        <v>393</v>
      </c>
      <c r="B59" s="438"/>
      <c r="C59" s="438"/>
      <c r="D59" s="438"/>
      <c r="E59" s="438"/>
      <c r="F59" s="438"/>
      <c r="G59" s="194">
        <v>0</v>
      </c>
      <c r="H59" s="194">
        <v>0</v>
      </c>
      <c r="I59" s="194">
        <v>0</v>
      </c>
      <c r="J59" s="194">
        <v>0</v>
      </c>
      <c r="K59" s="442">
        <v>0</v>
      </c>
      <c r="L59" s="438"/>
      <c r="M59" s="438"/>
      <c r="N59" s="443">
        <v>0</v>
      </c>
      <c r="O59" s="438"/>
      <c r="P59" s="440"/>
    </row>
    <row r="60" spans="1:16" ht="23.25">
      <c r="A60" s="476" t="s">
        <v>394</v>
      </c>
      <c r="B60" s="438"/>
      <c r="C60" s="438"/>
      <c r="D60" s="438"/>
      <c r="E60" s="438"/>
      <c r="F60" s="438"/>
      <c r="G60" s="194">
        <v>0</v>
      </c>
      <c r="H60" s="194">
        <v>0</v>
      </c>
      <c r="I60" s="194">
        <v>0</v>
      </c>
      <c r="J60" s="194">
        <v>0</v>
      </c>
      <c r="K60" s="442">
        <v>0</v>
      </c>
      <c r="L60" s="438"/>
      <c r="M60" s="438"/>
      <c r="N60" s="443">
        <v>0</v>
      </c>
      <c r="O60" s="438"/>
      <c r="P60" s="440"/>
    </row>
    <row r="61" spans="1:16" ht="23.25">
      <c r="A61" s="476" t="s">
        <v>395</v>
      </c>
      <c r="B61" s="438"/>
      <c r="C61" s="438"/>
      <c r="D61" s="438"/>
      <c r="E61" s="438"/>
      <c r="F61" s="438"/>
      <c r="G61" s="194">
        <v>4413130208</v>
      </c>
      <c r="H61" s="194">
        <v>307576913.52999997</v>
      </c>
      <c r="I61" s="194">
        <v>4720707121.5299997</v>
      </c>
      <c r="J61" s="194">
        <v>4701028501.1000004</v>
      </c>
      <c r="K61" s="442">
        <v>4701028501.1000004</v>
      </c>
      <c r="L61" s="438"/>
      <c r="M61" s="438"/>
      <c r="N61" s="443">
        <v>19678620.43</v>
      </c>
      <c r="O61" s="438"/>
      <c r="P61" s="440"/>
    </row>
    <row r="62" spans="1:16" ht="23.25">
      <c r="A62" s="476" t="s">
        <v>396</v>
      </c>
      <c r="B62" s="438"/>
      <c r="C62" s="438"/>
      <c r="D62" s="438"/>
      <c r="E62" s="438"/>
      <c r="F62" s="438"/>
      <c r="G62" s="194">
        <v>0</v>
      </c>
      <c r="H62" s="194">
        <v>24162625.289999999</v>
      </c>
      <c r="I62" s="194">
        <v>24162625.289999999</v>
      </c>
      <c r="J62" s="194">
        <v>24162625.289999999</v>
      </c>
      <c r="K62" s="442">
        <v>24162625.289999999</v>
      </c>
      <c r="L62" s="438"/>
      <c r="M62" s="438"/>
      <c r="N62" s="443">
        <v>0</v>
      </c>
      <c r="O62" s="438"/>
      <c r="P62" s="440"/>
    </row>
    <row r="63" spans="1:16" ht="23.25">
      <c r="A63" s="476" t="s">
        <v>397</v>
      </c>
      <c r="B63" s="438"/>
      <c r="C63" s="438"/>
      <c r="D63" s="438"/>
      <c r="E63" s="438"/>
      <c r="F63" s="438"/>
      <c r="G63" s="194">
        <v>2225628046</v>
      </c>
      <c r="H63" s="194">
        <v>-9546562.7599999998</v>
      </c>
      <c r="I63" s="194">
        <v>2216081483.2399998</v>
      </c>
      <c r="J63" s="194">
        <v>2216036365.8000002</v>
      </c>
      <c r="K63" s="442">
        <v>2216036365.8000002</v>
      </c>
      <c r="L63" s="438"/>
      <c r="M63" s="438"/>
      <c r="N63" s="443">
        <v>45117.440000000002</v>
      </c>
      <c r="O63" s="438"/>
      <c r="P63" s="440"/>
    </row>
    <row r="64" spans="1:16" ht="23.25">
      <c r="A64" s="478" t="s">
        <v>398</v>
      </c>
      <c r="B64" s="469"/>
      <c r="C64" s="469"/>
      <c r="D64" s="469"/>
      <c r="E64" s="469"/>
      <c r="F64" s="469"/>
      <c r="G64" s="197">
        <v>25773631741</v>
      </c>
      <c r="H64" s="197">
        <v>3080655651.21</v>
      </c>
      <c r="I64" s="197">
        <v>28854287392.209999</v>
      </c>
      <c r="J64" s="197">
        <v>27371834548.950001</v>
      </c>
      <c r="K64" s="468">
        <v>27313851068.349998</v>
      </c>
      <c r="L64" s="469"/>
      <c r="M64" s="469"/>
      <c r="N64" s="470">
        <v>1482452843.26</v>
      </c>
      <c r="O64" s="469"/>
      <c r="P64" s="471"/>
    </row>
    <row r="65" ht="0" hidden="1" customHeight="1"/>
  </sheetData>
  <mergeCells count="173">
    <mergeCell ref="A64:F64"/>
    <mergeCell ref="K64:M64"/>
    <mergeCell ref="N64:P64"/>
    <mergeCell ref="A62:F62"/>
    <mergeCell ref="K62:M62"/>
    <mergeCell ref="N62:P62"/>
    <mergeCell ref="A63:F63"/>
    <mergeCell ref="K63:M63"/>
    <mergeCell ref="N63:P63"/>
    <mergeCell ref="A60:F60"/>
    <mergeCell ref="K60:M60"/>
    <mergeCell ref="N60:P60"/>
    <mergeCell ref="A61:F61"/>
    <mergeCell ref="K61:M61"/>
    <mergeCell ref="N61:P61"/>
    <mergeCell ref="A58:F58"/>
    <mergeCell ref="K58:M58"/>
    <mergeCell ref="N58:P58"/>
    <mergeCell ref="A59:F59"/>
    <mergeCell ref="K59:M59"/>
    <mergeCell ref="N59:P59"/>
    <mergeCell ref="A56:F56"/>
    <mergeCell ref="K56:M56"/>
    <mergeCell ref="N56:P56"/>
    <mergeCell ref="A57:F57"/>
    <mergeCell ref="K57:M57"/>
    <mergeCell ref="N57:P57"/>
    <mergeCell ref="A54:F54"/>
    <mergeCell ref="K54:M54"/>
    <mergeCell ref="N54:P54"/>
    <mergeCell ref="A55:F55"/>
    <mergeCell ref="K55:M55"/>
    <mergeCell ref="N55:P55"/>
    <mergeCell ref="A52:F52"/>
    <mergeCell ref="K52:M52"/>
    <mergeCell ref="N52:P52"/>
    <mergeCell ref="A53:F53"/>
    <mergeCell ref="K53:M53"/>
    <mergeCell ref="N53:P53"/>
    <mergeCell ref="A50:F50"/>
    <mergeCell ref="K50:M50"/>
    <mergeCell ref="N50:P50"/>
    <mergeCell ref="A51:F51"/>
    <mergeCell ref="K51:M51"/>
    <mergeCell ref="N51:P51"/>
    <mergeCell ref="A48:F48"/>
    <mergeCell ref="K48:M48"/>
    <mergeCell ref="N48:P48"/>
    <mergeCell ref="A49:F49"/>
    <mergeCell ref="K49:M49"/>
    <mergeCell ref="N49:P49"/>
    <mergeCell ref="A46:F46"/>
    <mergeCell ref="K46:M46"/>
    <mergeCell ref="N46:P46"/>
    <mergeCell ref="A47:F47"/>
    <mergeCell ref="K47:M47"/>
    <mergeCell ref="N47:P47"/>
    <mergeCell ref="A44:F44"/>
    <mergeCell ref="K44:M44"/>
    <mergeCell ref="N44:P44"/>
    <mergeCell ref="A45:F45"/>
    <mergeCell ref="K45:M45"/>
    <mergeCell ref="N45:P45"/>
    <mergeCell ref="A42:F42"/>
    <mergeCell ref="K42:M42"/>
    <mergeCell ref="N42:P42"/>
    <mergeCell ref="A43:F43"/>
    <mergeCell ref="K43:M43"/>
    <mergeCell ref="N43:P43"/>
    <mergeCell ref="A40:F40"/>
    <mergeCell ref="K40:M40"/>
    <mergeCell ref="N40:P40"/>
    <mergeCell ref="A41:F41"/>
    <mergeCell ref="K41:M41"/>
    <mergeCell ref="N41:P41"/>
    <mergeCell ref="A38:F38"/>
    <mergeCell ref="K38:M38"/>
    <mergeCell ref="N38:P38"/>
    <mergeCell ref="A39:F39"/>
    <mergeCell ref="K39:M39"/>
    <mergeCell ref="N39:P39"/>
    <mergeCell ref="A36:F36"/>
    <mergeCell ref="K36:M36"/>
    <mergeCell ref="N36:P36"/>
    <mergeCell ref="A37:F37"/>
    <mergeCell ref="K37:M37"/>
    <mergeCell ref="N37:P37"/>
    <mergeCell ref="A34:F34"/>
    <mergeCell ref="K34:M34"/>
    <mergeCell ref="N34:P34"/>
    <mergeCell ref="A35:F35"/>
    <mergeCell ref="K35:M35"/>
    <mergeCell ref="N35:P35"/>
    <mergeCell ref="A32:F32"/>
    <mergeCell ref="K32:M32"/>
    <mergeCell ref="N32:P32"/>
    <mergeCell ref="A33:F33"/>
    <mergeCell ref="K33:M33"/>
    <mergeCell ref="N33:P33"/>
    <mergeCell ref="A30:F30"/>
    <mergeCell ref="K30:M30"/>
    <mergeCell ref="N30:P30"/>
    <mergeCell ref="A31:F31"/>
    <mergeCell ref="K31:M31"/>
    <mergeCell ref="N31:P31"/>
    <mergeCell ref="A28:F28"/>
    <mergeCell ref="K28:M28"/>
    <mergeCell ref="N28:P28"/>
    <mergeCell ref="A29:F29"/>
    <mergeCell ref="K29:M29"/>
    <mergeCell ref="N29:P29"/>
    <mergeCell ref="A26:F26"/>
    <mergeCell ref="K26:M26"/>
    <mergeCell ref="N26:P26"/>
    <mergeCell ref="A27:F27"/>
    <mergeCell ref="K27:M27"/>
    <mergeCell ref="N27:P27"/>
    <mergeCell ref="A24:F24"/>
    <mergeCell ref="K24:M24"/>
    <mergeCell ref="N24:P24"/>
    <mergeCell ref="A25:F25"/>
    <mergeCell ref="K25:M25"/>
    <mergeCell ref="N25:P25"/>
    <mergeCell ref="A22:F22"/>
    <mergeCell ref="K22:M22"/>
    <mergeCell ref="N22:P22"/>
    <mergeCell ref="A23:F23"/>
    <mergeCell ref="K23:M23"/>
    <mergeCell ref="N23:P23"/>
    <mergeCell ref="A20:F20"/>
    <mergeCell ref="K20:M20"/>
    <mergeCell ref="N20:P20"/>
    <mergeCell ref="A21:F21"/>
    <mergeCell ref="K21:M21"/>
    <mergeCell ref="N21:P21"/>
    <mergeCell ref="A18:F18"/>
    <mergeCell ref="K18:M18"/>
    <mergeCell ref="N18:P18"/>
    <mergeCell ref="A19:F19"/>
    <mergeCell ref="K19:M19"/>
    <mergeCell ref="N19:P19"/>
    <mergeCell ref="A16:F16"/>
    <mergeCell ref="K16:M16"/>
    <mergeCell ref="N16:P16"/>
    <mergeCell ref="A17:F17"/>
    <mergeCell ref="K17:M17"/>
    <mergeCell ref="N17:P17"/>
    <mergeCell ref="A14:F14"/>
    <mergeCell ref="K14:M14"/>
    <mergeCell ref="N14:P14"/>
    <mergeCell ref="A15:F15"/>
    <mergeCell ref="K15:M15"/>
    <mergeCell ref="N15:P15"/>
    <mergeCell ref="A13:F13"/>
    <mergeCell ref="K13:M13"/>
    <mergeCell ref="N13:P13"/>
    <mergeCell ref="A10:F10"/>
    <mergeCell ref="K10:M10"/>
    <mergeCell ref="N10:P10"/>
    <mergeCell ref="A11:F11"/>
    <mergeCell ref="K11:M11"/>
    <mergeCell ref="N11:P11"/>
    <mergeCell ref="C3:N3"/>
    <mergeCell ref="O3:O5"/>
    <mergeCell ref="C4:N6"/>
    <mergeCell ref="A8:F8"/>
    <mergeCell ref="G8:N8"/>
    <mergeCell ref="O8:P9"/>
    <mergeCell ref="A9:F9"/>
    <mergeCell ref="K9:N9"/>
    <mergeCell ref="A12:F12"/>
    <mergeCell ref="K12:M12"/>
    <mergeCell ref="N12:P12"/>
  </mergeCells>
  <pageMargins left="0.59055118110236227" right="0.39370078740157483" top="0.39370078740157483" bottom="0.39370078740157483" header="0.39370078740157483" footer="0.39370078740157483"/>
  <pageSetup scale="3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1D09-1B86-4379-BE46-30F1E25E378F}">
  <dimension ref="A1:P86"/>
  <sheetViews>
    <sheetView showGridLines="0" view="pageBreakPreview" zoomScale="70" zoomScaleNormal="130" zoomScaleSheetLayoutView="70" workbookViewId="0">
      <pane ySplit="8" topLeftCell="A84" activePane="bottomLeft" state="frozen"/>
      <selection pane="bottomLeft" activeCell="S75" sqref="S75"/>
    </sheetView>
  </sheetViews>
  <sheetFormatPr baseColWidth="10" defaultRowHeight="15"/>
  <cols>
    <col min="1" max="1" width="0.5703125" style="186" customWidth="1"/>
    <col min="2" max="2" width="4" style="186" customWidth="1"/>
    <col min="3" max="3" width="36.28515625" style="186" customWidth="1"/>
    <col min="4" max="4" width="19.42578125" style="186" customWidth="1"/>
    <col min="5" max="5" width="27" style="186" customWidth="1"/>
    <col min="6" max="6" width="13.7109375" style="186" customWidth="1"/>
    <col min="7" max="7" width="28.85546875" style="186" bestFit="1" customWidth="1"/>
    <col min="8" max="8" width="26.5703125" style="186" customWidth="1"/>
    <col min="9" max="10" width="28.7109375" style="186" bestFit="1" customWidth="1"/>
    <col min="11" max="11" width="9.140625" style="186" customWidth="1"/>
    <col min="12" max="12" width="14.85546875" style="186" customWidth="1"/>
    <col min="13" max="13" width="4.140625" style="186" customWidth="1"/>
    <col min="14" max="14" width="0.28515625" style="186" customWidth="1"/>
    <col min="15" max="15" width="21.85546875" style="186" customWidth="1"/>
    <col min="16" max="16" width="4.140625" style="186" customWidth="1"/>
    <col min="17" max="17" width="0" style="186" hidden="1" customWidth="1"/>
    <col min="18" max="16384" width="11.42578125" style="186"/>
  </cols>
  <sheetData>
    <row r="1" spans="1:16" ht="0.75" customHeight="1"/>
    <row r="2" spans="1:16" ht="27" customHeight="1">
      <c r="C2" s="472" t="s">
        <v>165</v>
      </c>
      <c r="D2" s="472"/>
      <c r="E2" s="472"/>
      <c r="F2" s="472"/>
      <c r="G2" s="472"/>
      <c r="H2" s="472"/>
      <c r="I2" s="472"/>
      <c r="J2" s="472"/>
      <c r="K2" s="472"/>
      <c r="L2" s="472"/>
      <c r="M2" s="472"/>
      <c r="N2" s="472"/>
      <c r="O2" s="472"/>
    </row>
    <row r="3" spans="1:16" ht="2.4500000000000002" customHeight="1">
      <c r="C3" s="474" t="s">
        <v>254</v>
      </c>
      <c r="D3" s="475"/>
      <c r="E3" s="475"/>
      <c r="F3" s="475"/>
      <c r="G3" s="475"/>
      <c r="H3" s="475"/>
      <c r="I3" s="475"/>
      <c r="J3" s="475"/>
      <c r="K3" s="475"/>
      <c r="L3" s="475"/>
      <c r="M3" s="475"/>
      <c r="N3" s="475"/>
      <c r="O3" s="475"/>
    </row>
    <row r="4" spans="1:16" ht="116.25" customHeight="1">
      <c r="C4" s="475"/>
      <c r="D4" s="475"/>
      <c r="E4" s="475"/>
      <c r="F4" s="475"/>
      <c r="G4" s="475"/>
      <c r="H4" s="475"/>
      <c r="I4" s="475"/>
      <c r="J4" s="475"/>
      <c r="K4" s="475"/>
      <c r="L4" s="475"/>
      <c r="M4" s="475"/>
      <c r="N4" s="475"/>
      <c r="O4" s="475"/>
    </row>
    <row r="5" spans="1:16" ht="0.2" customHeight="1">
      <c r="C5" s="475"/>
      <c r="D5" s="475"/>
      <c r="E5" s="475"/>
      <c r="F5" s="475"/>
      <c r="G5" s="475"/>
      <c r="H5" s="475"/>
      <c r="I5" s="475"/>
      <c r="J5" s="475"/>
      <c r="K5" s="475"/>
      <c r="L5" s="475"/>
      <c r="M5" s="475"/>
      <c r="N5" s="475"/>
      <c r="O5" s="475"/>
    </row>
    <row r="6" spans="1:16" ht="2.1" customHeight="1">
      <c r="C6" s="475"/>
      <c r="D6" s="475"/>
      <c r="E6" s="475"/>
      <c r="F6" s="475"/>
      <c r="G6" s="475"/>
      <c r="H6" s="475"/>
      <c r="I6" s="475"/>
      <c r="J6" s="475"/>
      <c r="K6" s="475"/>
      <c r="L6" s="475"/>
      <c r="M6" s="475"/>
      <c r="N6" s="475"/>
      <c r="O6" s="475"/>
    </row>
    <row r="7" spans="1:16" ht="0.75" customHeight="1">
      <c r="C7" s="475"/>
      <c r="D7" s="475"/>
      <c r="E7" s="475"/>
      <c r="F7" s="475"/>
      <c r="G7" s="475"/>
      <c r="H7" s="475"/>
      <c r="I7" s="475"/>
      <c r="J7" s="475"/>
      <c r="K7" s="475"/>
      <c r="L7" s="475"/>
      <c r="M7" s="475"/>
      <c r="N7" s="475"/>
      <c r="O7" s="475"/>
    </row>
    <row r="8" spans="1:16" ht="0" hidden="1" customHeight="1"/>
    <row r="9" spans="1:16" ht="3" customHeight="1"/>
    <row r="10" spans="1:16" ht="17.100000000000001" customHeight="1">
      <c r="A10" s="448" t="s">
        <v>255</v>
      </c>
      <c r="B10" s="449"/>
      <c r="C10" s="449"/>
      <c r="D10" s="449"/>
      <c r="E10" s="449"/>
      <c r="F10" s="450"/>
      <c r="G10" s="451" t="s">
        <v>233</v>
      </c>
      <c r="H10" s="451"/>
      <c r="I10" s="451"/>
      <c r="J10" s="451"/>
      <c r="K10" s="451"/>
      <c r="L10" s="451"/>
      <c r="M10" s="451"/>
      <c r="N10" s="452"/>
      <c r="O10" s="448" t="s">
        <v>256</v>
      </c>
      <c r="P10" s="450"/>
    </row>
    <row r="11" spans="1:16" ht="45" customHeight="1">
      <c r="A11" s="453" t="s">
        <v>134</v>
      </c>
      <c r="B11" s="455"/>
      <c r="C11" s="455"/>
      <c r="D11" s="455"/>
      <c r="E11" s="455"/>
      <c r="F11" s="454"/>
      <c r="G11" s="187" t="s">
        <v>160</v>
      </c>
      <c r="H11" s="187" t="s">
        <v>236</v>
      </c>
      <c r="I11" s="187" t="s">
        <v>237</v>
      </c>
      <c r="J11" s="187" t="s">
        <v>120</v>
      </c>
      <c r="K11" s="456" t="s">
        <v>159</v>
      </c>
      <c r="L11" s="451"/>
      <c r="M11" s="451"/>
      <c r="N11" s="452"/>
      <c r="O11" s="453"/>
      <c r="P11" s="454"/>
    </row>
    <row r="12" spans="1:16" ht="27" customHeight="1">
      <c r="A12" s="482" t="s">
        <v>257</v>
      </c>
      <c r="B12" s="436"/>
      <c r="C12" s="436"/>
      <c r="D12" s="436"/>
      <c r="E12" s="436"/>
      <c r="F12" s="436"/>
      <c r="G12" s="188">
        <v>12642863446</v>
      </c>
      <c r="H12" s="188">
        <v>2152206536.02</v>
      </c>
      <c r="I12" s="188">
        <v>14795069982.02</v>
      </c>
      <c r="J12" s="188">
        <v>13442982056.639999</v>
      </c>
      <c r="K12" s="483">
        <v>13384998576.040001</v>
      </c>
      <c r="L12" s="436"/>
      <c r="M12" s="436"/>
      <c r="N12" s="436"/>
      <c r="O12" s="484">
        <v>1352087925.3800001</v>
      </c>
      <c r="P12" s="481"/>
    </row>
    <row r="13" spans="1:16" ht="21">
      <c r="A13" s="457" t="s">
        <v>258</v>
      </c>
      <c r="B13" s="436"/>
      <c r="C13" s="436"/>
      <c r="D13" s="436"/>
      <c r="E13" s="436"/>
      <c r="F13" s="436"/>
      <c r="G13" s="189">
        <v>3992393698</v>
      </c>
      <c r="H13" s="189">
        <v>960426262.77999997</v>
      </c>
      <c r="I13" s="189">
        <v>4952819960.7799997</v>
      </c>
      <c r="J13" s="189">
        <v>4270757739.0700002</v>
      </c>
      <c r="K13" s="479">
        <v>4262094652.48</v>
      </c>
      <c r="L13" s="436"/>
      <c r="M13" s="436"/>
      <c r="N13" s="436"/>
      <c r="O13" s="480">
        <v>682062221.71000004</v>
      </c>
      <c r="P13" s="481"/>
    </row>
    <row r="14" spans="1:16" ht="21">
      <c r="A14" s="457" t="s">
        <v>259</v>
      </c>
      <c r="B14" s="436"/>
      <c r="C14" s="436"/>
      <c r="D14" s="436"/>
      <c r="E14" s="436"/>
      <c r="F14" s="436"/>
      <c r="G14" s="189">
        <v>257917215</v>
      </c>
      <c r="H14" s="189">
        <v>12100000</v>
      </c>
      <c r="I14" s="189">
        <v>270017215</v>
      </c>
      <c r="J14" s="189">
        <v>270017215</v>
      </c>
      <c r="K14" s="479">
        <v>270017215</v>
      </c>
      <c r="L14" s="436"/>
      <c r="M14" s="436"/>
      <c r="N14" s="436"/>
      <c r="O14" s="480">
        <v>0</v>
      </c>
      <c r="P14" s="481"/>
    </row>
    <row r="15" spans="1:16" ht="21">
      <c r="A15" s="457" t="s">
        <v>260</v>
      </c>
      <c r="B15" s="436"/>
      <c r="C15" s="436"/>
      <c r="D15" s="436"/>
      <c r="E15" s="436"/>
      <c r="F15" s="436"/>
      <c r="G15" s="189">
        <v>1087302334</v>
      </c>
      <c r="H15" s="189">
        <v>12394788</v>
      </c>
      <c r="I15" s="189">
        <v>1099697122</v>
      </c>
      <c r="J15" s="189">
        <v>1025124519.4299999</v>
      </c>
      <c r="K15" s="479">
        <v>1022949376.67</v>
      </c>
      <c r="L15" s="436"/>
      <c r="M15" s="436"/>
      <c r="N15" s="436"/>
      <c r="O15" s="480">
        <v>74572602.569999993</v>
      </c>
      <c r="P15" s="481"/>
    </row>
    <row r="16" spans="1:16" ht="21">
      <c r="A16" s="457" t="s">
        <v>261</v>
      </c>
      <c r="B16" s="436"/>
      <c r="C16" s="436"/>
      <c r="D16" s="436"/>
      <c r="E16" s="436"/>
      <c r="F16" s="436"/>
      <c r="G16" s="189">
        <v>907416084</v>
      </c>
      <c r="H16" s="189">
        <v>246818253.03999999</v>
      </c>
      <c r="I16" s="189">
        <v>1154234337.04</v>
      </c>
      <c r="J16" s="189">
        <v>1104934708.0699999</v>
      </c>
      <c r="K16" s="479">
        <v>1103553216.05</v>
      </c>
      <c r="L16" s="436"/>
      <c r="M16" s="436"/>
      <c r="N16" s="436"/>
      <c r="O16" s="480">
        <v>49299628.969999999</v>
      </c>
      <c r="P16" s="481"/>
    </row>
    <row r="17" spans="1:16" ht="21">
      <c r="A17" s="457" t="s">
        <v>262</v>
      </c>
      <c r="B17" s="436"/>
      <c r="C17" s="436"/>
      <c r="D17" s="436"/>
      <c r="E17" s="436"/>
      <c r="F17" s="436"/>
      <c r="G17" s="189">
        <v>0</v>
      </c>
      <c r="H17" s="189">
        <v>0</v>
      </c>
      <c r="I17" s="189">
        <v>0</v>
      </c>
      <c r="J17" s="189">
        <v>0</v>
      </c>
      <c r="K17" s="479">
        <v>0</v>
      </c>
      <c r="L17" s="436"/>
      <c r="M17" s="436"/>
      <c r="N17" s="436"/>
      <c r="O17" s="480">
        <v>0</v>
      </c>
      <c r="P17" s="481"/>
    </row>
    <row r="18" spans="1:16" ht="21">
      <c r="A18" s="457" t="s">
        <v>263</v>
      </c>
      <c r="B18" s="436"/>
      <c r="C18" s="436"/>
      <c r="D18" s="436"/>
      <c r="E18" s="436"/>
      <c r="F18" s="436"/>
      <c r="G18" s="189">
        <v>574610183</v>
      </c>
      <c r="H18" s="189">
        <v>-9692408.8599999994</v>
      </c>
      <c r="I18" s="189">
        <v>564917774.13999999</v>
      </c>
      <c r="J18" s="189">
        <v>340039124.38999999</v>
      </c>
      <c r="K18" s="479">
        <v>338998058.35000002</v>
      </c>
      <c r="L18" s="436"/>
      <c r="M18" s="436"/>
      <c r="N18" s="436"/>
      <c r="O18" s="480">
        <v>224878649.75</v>
      </c>
      <c r="P18" s="481"/>
    </row>
    <row r="19" spans="1:16" ht="21">
      <c r="A19" s="457" t="s">
        <v>264</v>
      </c>
      <c r="B19" s="436"/>
      <c r="C19" s="436"/>
      <c r="D19" s="436"/>
      <c r="E19" s="436"/>
      <c r="F19" s="436"/>
      <c r="G19" s="189">
        <v>0</v>
      </c>
      <c r="H19" s="189">
        <v>0</v>
      </c>
      <c r="I19" s="189">
        <v>0</v>
      </c>
      <c r="J19" s="189">
        <v>0</v>
      </c>
      <c r="K19" s="479">
        <v>0</v>
      </c>
      <c r="L19" s="436"/>
      <c r="M19" s="436"/>
      <c r="N19" s="436"/>
      <c r="O19" s="480">
        <v>0</v>
      </c>
      <c r="P19" s="481"/>
    </row>
    <row r="20" spans="1:16" ht="21">
      <c r="A20" s="457" t="s">
        <v>265</v>
      </c>
      <c r="B20" s="436"/>
      <c r="C20" s="436"/>
      <c r="D20" s="436"/>
      <c r="E20" s="436"/>
      <c r="F20" s="436"/>
      <c r="G20" s="189">
        <v>814400773</v>
      </c>
      <c r="H20" s="189">
        <v>700365830.99000001</v>
      </c>
      <c r="I20" s="189">
        <v>1514766603.99</v>
      </c>
      <c r="J20" s="189">
        <v>1256817345.8800001</v>
      </c>
      <c r="K20" s="479">
        <v>1254134404.46</v>
      </c>
      <c r="L20" s="436"/>
      <c r="M20" s="436"/>
      <c r="N20" s="436"/>
      <c r="O20" s="480">
        <v>257949258.11000001</v>
      </c>
      <c r="P20" s="481"/>
    </row>
    <row r="21" spans="1:16" ht="21">
      <c r="A21" s="457" t="s">
        <v>266</v>
      </c>
      <c r="B21" s="436"/>
      <c r="C21" s="436"/>
      <c r="D21" s="436"/>
      <c r="E21" s="436"/>
      <c r="F21" s="436"/>
      <c r="G21" s="189">
        <v>350747109</v>
      </c>
      <c r="H21" s="189">
        <v>-1560200.39</v>
      </c>
      <c r="I21" s="189">
        <v>349186908.61000001</v>
      </c>
      <c r="J21" s="189">
        <v>273824826.30000001</v>
      </c>
      <c r="K21" s="479">
        <v>272442381.94999999</v>
      </c>
      <c r="L21" s="436"/>
      <c r="M21" s="436"/>
      <c r="N21" s="436"/>
      <c r="O21" s="480">
        <v>75362082.310000002</v>
      </c>
      <c r="P21" s="481"/>
    </row>
    <row r="22" spans="1:16" ht="21">
      <c r="A22" s="457" t="s">
        <v>255</v>
      </c>
      <c r="B22" s="436"/>
      <c r="C22" s="436"/>
      <c r="D22" s="436"/>
      <c r="E22" s="436"/>
      <c r="F22" s="436"/>
      <c r="G22" s="190" t="s">
        <v>255</v>
      </c>
      <c r="H22" s="190" t="s">
        <v>255</v>
      </c>
      <c r="I22" s="190" t="s">
        <v>255</v>
      </c>
      <c r="J22" s="190" t="s">
        <v>255</v>
      </c>
      <c r="K22" s="485" t="s">
        <v>255</v>
      </c>
      <c r="L22" s="436"/>
      <c r="M22" s="436"/>
      <c r="N22" s="436"/>
      <c r="O22" s="486" t="s">
        <v>255</v>
      </c>
      <c r="P22" s="481"/>
    </row>
    <row r="23" spans="1:16" ht="21">
      <c r="A23" s="457" t="s">
        <v>267</v>
      </c>
      <c r="B23" s="436"/>
      <c r="C23" s="436"/>
      <c r="D23" s="436"/>
      <c r="E23" s="436"/>
      <c r="F23" s="436"/>
      <c r="G23" s="189">
        <v>4394687632</v>
      </c>
      <c r="H23" s="189">
        <v>893087133.74000001</v>
      </c>
      <c r="I23" s="189">
        <v>5287774765.7399998</v>
      </c>
      <c r="J23" s="189">
        <v>4832054493.9300003</v>
      </c>
      <c r="K23" s="479">
        <v>4816584743.9399996</v>
      </c>
      <c r="L23" s="436"/>
      <c r="M23" s="436"/>
      <c r="N23" s="436"/>
      <c r="O23" s="480">
        <v>455720271.81</v>
      </c>
      <c r="P23" s="481"/>
    </row>
    <row r="24" spans="1:16" ht="21">
      <c r="A24" s="457" t="s">
        <v>268</v>
      </c>
      <c r="B24" s="436"/>
      <c r="C24" s="436"/>
      <c r="D24" s="436"/>
      <c r="E24" s="436"/>
      <c r="F24" s="436"/>
      <c r="G24" s="189">
        <v>52774417</v>
      </c>
      <c r="H24" s="189">
        <v>9853480.9499999993</v>
      </c>
      <c r="I24" s="189">
        <v>62627897.950000003</v>
      </c>
      <c r="J24" s="189">
        <v>56807801.039999999</v>
      </c>
      <c r="K24" s="479">
        <v>56684832.960000001</v>
      </c>
      <c r="L24" s="436"/>
      <c r="M24" s="436"/>
      <c r="N24" s="436"/>
      <c r="O24" s="480">
        <v>5820096.9100000001</v>
      </c>
      <c r="P24" s="481"/>
    </row>
    <row r="25" spans="1:16" ht="21">
      <c r="A25" s="457" t="s">
        <v>269</v>
      </c>
      <c r="B25" s="436"/>
      <c r="C25" s="436"/>
      <c r="D25" s="436"/>
      <c r="E25" s="436"/>
      <c r="F25" s="436"/>
      <c r="G25" s="189">
        <v>315102288</v>
      </c>
      <c r="H25" s="189">
        <v>117693520.39</v>
      </c>
      <c r="I25" s="189">
        <v>432795808.38999999</v>
      </c>
      <c r="J25" s="189">
        <v>363720774.35000002</v>
      </c>
      <c r="K25" s="479">
        <v>363266087.70999998</v>
      </c>
      <c r="L25" s="436"/>
      <c r="M25" s="436"/>
      <c r="N25" s="436"/>
      <c r="O25" s="480">
        <v>69075034.040000007</v>
      </c>
      <c r="P25" s="481"/>
    </row>
    <row r="26" spans="1:16" ht="21">
      <c r="A26" s="457" t="s">
        <v>270</v>
      </c>
      <c r="B26" s="436"/>
      <c r="C26" s="436"/>
      <c r="D26" s="436"/>
      <c r="E26" s="436"/>
      <c r="F26" s="436"/>
      <c r="G26" s="189">
        <v>777420353</v>
      </c>
      <c r="H26" s="189">
        <v>217971494.63</v>
      </c>
      <c r="I26" s="189">
        <v>995391847.63</v>
      </c>
      <c r="J26" s="189">
        <v>732288397.88</v>
      </c>
      <c r="K26" s="479">
        <v>730723933.91999996</v>
      </c>
      <c r="L26" s="436"/>
      <c r="M26" s="436"/>
      <c r="N26" s="436"/>
      <c r="O26" s="480">
        <v>263103449.75</v>
      </c>
      <c r="P26" s="481"/>
    </row>
    <row r="27" spans="1:16" ht="21">
      <c r="A27" s="457" t="s">
        <v>271</v>
      </c>
      <c r="B27" s="436"/>
      <c r="C27" s="436"/>
      <c r="D27" s="436"/>
      <c r="E27" s="436"/>
      <c r="F27" s="436"/>
      <c r="G27" s="189">
        <v>361647686</v>
      </c>
      <c r="H27" s="189">
        <v>36423414.670000002</v>
      </c>
      <c r="I27" s="189">
        <v>398071100.67000002</v>
      </c>
      <c r="J27" s="189">
        <v>369752823.19</v>
      </c>
      <c r="K27" s="479">
        <v>369281485.17000002</v>
      </c>
      <c r="L27" s="436"/>
      <c r="M27" s="436"/>
      <c r="N27" s="436"/>
      <c r="O27" s="480">
        <v>28318277.48</v>
      </c>
      <c r="P27" s="481"/>
    </row>
    <row r="28" spans="1:16" ht="21">
      <c r="A28" s="457" t="s">
        <v>272</v>
      </c>
      <c r="B28" s="436"/>
      <c r="C28" s="436"/>
      <c r="D28" s="436"/>
      <c r="E28" s="436"/>
      <c r="F28" s="436"/>
      <c r="G28" s="189">
        <v>2112473403</v>
      </c>
      <c r="H28" s="189">
        <v>474087930.07999998</v>
      </c>
      <c r="I28" s="189">
        <v>2586561333.0799999</v>
      </c>
      <c r="J28" s="189">
        <v>2512881801.8699999</v>
      </c>
      <c r="K28" s="479">
        <v>2502909098.6799998</v>
      </c>
      <c r="L28" s="436"/>
      <c r="M28" s="436"/>
      <c r="N28" s="436"/>
      <c r="O28" s="480">
        <v>73679531.209999993</v>
      </c>
      <c r="P28" s="481"/>
    </row>
    <row r="29" spans="1:16" ht="21">
      <c r="A29" s="457" t="s">
        <v>273</v>
      </c>
      <c r="B29" s="436"/>
      <c r="C29" s="436"/>
      <c r="D29" s="436"/>
      <c r="E29" s="436"/>
      <c r="F29" s="436"/>
      <c r="G29" s="189">
        <v>442616522</v>
      </c>
      <c r="H29" s="189">
        <v>900000</v>
      </c>
      <c r="I29" s="189">
        <v>443516522</v>
      </c>
      <c r="J29" s="189">
        <v>439466672</v>
      </c>
      <c r="K29" s="479">
        <v>439466672</v>
      </c>
      <c r="L29" s="436"/>
      <c r="M29" s="436"/>
      <c r="N29" s="436"/>
      <c r="O29" s="480">
        <v>4049850</v>
      </c>
      <c r="P29" s="481"/>
    </row>
    <row r="30" spans="1:16" ht="21">
      <c r="A30" s="457" t="s">
        <v>274</v>
      </c>
      <c r="B30" s="436"/>
      <c r="C30" s="436"/>
      <c r="D30" s="436"/>
      <c r="E30" s="436"/>
      <c r="F30" s="436"/>
      <c r="G30" s="189">
        <v>332652963</v>
      </c>
      <c r="H30" s="189">
        <v>36157293.020000003</v>
      </c>
      <c r="I30" s="189">
        <v>368810256.01999998</v>
      </c>
      <c r="J30" s="189">
        <v>357136223.60000002</v>
      </c>
      <c r="K30" s="479">
        <v>354252633.5</v>
      </c>
      <c r="L30" s="436"/>
      <c r="M30" s="436"/>
      <c r="N30" s="436"/>
      <c r="O30" s="480">
        <v>11674032.42</v>
      </c>
      <c r="P30" s="481"/>
    </row>
    <row r="31" spans="1:16" ht="21">
      <c r="A31" s="457" t="s">
        <v>255</v>
      </c>
      <c r="B31" s="436"/>
      <c r="C31" s="436"/>
      <c r="D31" s="436"/>
      <c r="E31" s="436"/>
      <c r="F31" s="436"/>
      <c r="G31" s="190" t="s">
        <v>255</v>
      </c>
      <c r="H31" s="190" t="s">
        <v>255</v>
      </c>
      <c r="I31" s="190" t="s">
        <v>255</v>
      </c>
      <c r="J31" s="190" t="s">
        <v>255</v>
      </c>
      <c r="K31" s="485" t="s">
        <v>255</v>
      </c>
      <c r="L31" s="436"/>
      <c r="M31" s="436"/>
      <c r="N31" s="436"/>
      <c r="O31" s="486" t="s">
        <v>255</v>
      </c>
      <c r="P31" s="481"/>
    </row>
    <row r="32" spans="1:16" ht="21">
      <c r="A32" s="457" t="s">
        <v>275</v>
      </c>
      <c r="B32" s="436"/>
      <c r="C32" s="436"/>
      <c r="D32" s="436"/>
      <c r="E32" s="436"/>
      <c r="F32" s="436"/>
      <c r="G32" s="189">
        <v>687210687</v>
      </c>
      <c r="H32" s="189">
        <v>269026458.58999997</v>
      </c>
      <c r="I32" s="189">
        <v>956237145.59000003</v>
      </c>
      <c r="J32" s="189">
        <v>811336128.24000001</v>
      </c>
      <c r="K32" s="479">
        <v>809103463.22000003</v>
      </c>
      <c r="L32" s="436"/>
      <c r="M32" s="436"/>
      <c r="N32" s="436"/>
      <c r="O32" s="480">
        <v>144901017.34999999</v>
      </c>
      <c r="P32" s="481"/>
    </row>
    <row r="33" spans="1:16" ht="21">
      <c r="A33" s="457" t="s">
        <v>276</v>
      </c>
      <c r="B33" s="436"/>
      <c r="C33" s="436"/>
      <c r="D33" s="436"/>
      <c r="E33" s="436"/>
      <c r="F33" s="436"/>
      <c r="G33" s="189">
        <v>132755629</v>
      </c>
      <c r="H33" s="189">
        <v>-9357413.0899999999</v>
      </c>
      <c r="I33" s="189">
        <v>123398215.91</v>
      </c>
      <c r="J33" s="189">
        <v>118073872.95</v>
      </c>
      <c r="K33" s="479">
        <v>117849044.14</v>
      </c>
      <c r="L33" s="436"/>
      <c r="M33" s="436"/>
      <c r="N33" s="436"/>
      <c r="O33" s="480">
        <v>5324342.96</v>
      </c>
      <c r="P33" s="481"/>
    </row>
    <row r="34" spans="1:16" ht="21">
      <c r="A34" s="457" t="s">
        <v>277</v>
      </c>
      <c r="B34" s="436"/>
      <c r="C34" s="436"/>
      <c r="D34" s="436"/>
      <c r="E34" s="436"/>
      <c r="F34" s="436"/>
      <c r="G34" s="189">
        <v>294037931</v>
      </c>
      <c r="H34" s="189">
        <v>55654387.789999999</v>
      </c>
      <c r="I34" s="189">
        <v>349692318.79000002</v>
      </c>
      <c r="J34" s="189">
        <v>337026364</v>
      </c>
      <c r="K34" s="479">
        <v>336641760.11000001</v>
      </c>
      <c r="L34" s="436"/>
      <c r="M34" s="436"/>
      <c r="N34" s="436"/>
      <c r="O34" s="480">
        <v>12665954.789999999</v>
      </c>
      <c r="P34" s="481"/>
    </row>
    <row r="35" spans="1:16" ht="21">
      <c r="A35" s="457" t="s">
        <v>278</v>
      </c>
      <c r="B35" s="436"/>
      <c r="C35" s="436"/>
      <c r="D35" s="436"/>
      <c r="E35" s="436"/>
      <c r="F35" s="436"/>
      <c r="G35" s="189">
        <v>81732748</v>
      </c>
      <c r="H35" s="189">
        <v>9178723.7899999991</v>
      </c>
      <c r="I35" s="189">
        <v>90911471.790000007</v>
      </c>
      <c r="J35" s="189">
        <v>48505424.799999997</v>
      </c>
      <c r="K35" s="479">
        <v>48465807.140000001</v>
      </c>
      <c r="L35" s="436"/>
      <c r="M35" s="436"/>
      <c r="N35" s="436"/>
      <c r="O35" s="480">
        <v>42406046.990000002</v>
      </c>
      <c r="P35" s="481"/>
    </row>
    <row r="36" spans="1:16" ht="21">
      <c r="A36" s="457" t="s">
        <v>279</v>
      </c>
      <c r="B36" s="436"/>
      <c r="C36" s="436"/>
      <c r="D36" s="436"/>
      <c r="E36" s="436"/>
      <c r="F36" s="436"/>
      <c r="G36" s="189">
        <v>0</v>
      </c>
      <c r="H36" s="189">
        <v>0</v>
      </c>
      <c r="I36" s="189">
        <v>0</v>
      </c>
      <c r="J36" s="189">
        <v>0</v>
      </c>
      <c r="K36" s="479">
        <v>0</v>
      </c>
      <c r="L36" s="436"/>
      <c r="M36" s="436"/>
      <c r="N36" s="436"/>
      <c r="O36" s="480">
        <v>0</v>
      </c>
      <c r="P36" s="481"/>
    </row>
    <row r="37" spans="1:16" ht="21">
      <c r="A37" s="457" t="s">
        <v>280</v>
      </c>
      <c r="B37" s="436"/>
      <c r="C37" s="436"/>
      <c r="D37" s="436"/>
      <c r="E37" s="436"/>
      <c r="F37" s="436"/>
      <c r="G37" s="189">
        <v>9939936</v>
      </c>
      <c r="H37" s="189">
        <v>102737904.25</v>
      </c>
      <c r="I37" s="189">
        <v>112677840.25</v>
      </c>
      <c r="J37" s="189">
        <v>87997460.879999995</v>
      </c>
      <c r="K37" s="479">
        <v>87960983.609999999</v>
      </c>
      <c r="L37" s="436"/>
      <c r="M37" s="436"/>
      <c r="N37" s="436"/>
      <c r="O37" s="480">
        <v>24680379.370000001</v>
      </c>
      <c r="P37" s="481"/>
    </row>
    <row r="38" spans="1:16" ht="21">
      <c r="A38" s="457" t="s">
        <v>281</v>
      </c>
      <c r="B38" s="436"/>
      <c r="C38" s="436"/>
      <c r="D38" s="436"/>
      <c r="E38" s="436"/>
      <c r="F38" s="436"/>
      <c r="G38" s="189">
        <v>68904458</v>
      </c>
      <c r="H38" s="189">
        <v>111231968.81</v>
      </c>
      <c r="I38" s="189">
        <v>180136426.81</v>
      </c>
      <c r="J38" s="189">
        <v>130665282.65000001</v>
      </c>
      <c r="K38" s="479">
        <v>129367056.76000001</v>
      </c>
      <c r="L38" s="436"/>
      <c r="M38" s="436"/>
      <c r="N38" s="436"/>
      <c r="O38" s="480">
        <v>49471144.159999996</v>
      </c>
      <c r="P38" s="481"/>
    </row>
    <row r="39" spans="1:16" ht="21">
      <c r="A39" s="457" t="s">
        <v>282</v>
      </c>
      <c r="B39" s="436"/>
      <c r="C39" s="436"/>
      <c r="D39" s="436"/>
      <c r="E39" s="436"/>
      <c r="F39" s="436"/>
      <c r="G39" s="189">
        <v>83535536</v>
      </c>
      <c r="H39" s="189">
        <v>-232391.94</v>
      </c>
      <c r="I39" s="189">
        <v>83303144.060000002</v>
      </c>
      <c r="J39" s="189">
        <v>73592171.510000005</v>
      </c>
      <c r="K39" s="479">
        <v>73420549.689999998</v>
      </c>
      <c r="L39" s="436"/>
      <c r="M39" s="436"/>
      <c r="N39" s="436"/>
      <c r="O39" s="480">
        <v>9710972.5500000007</v>
      </c>
      <c r="P39" s="481"/>
    </row>
    <row r="40" spans="1:16" ht="21">
      <c r="A40" s="457" t="s">
        <v>283</v>
      </c>
      <c r="B40" s="436"/>
      <c r="C40" s="436"/>
      <c r="D40" s="436"/>
      <c r="E40" s="436"/>
      <c r="F40" s="436"/>
      <c r="G40" s="189">
        <v>0</v>
      </c>
      <c r="H40" s="189">
        <v>0</v>
      </c>
      <c r="I40" s="189">
        <v>0</v>
      </c>
      <c r="J40" s="189">
        <v>0</v>
      </c>
      <c r="K40" s="479">
        <v>0</v>
      </c>
      <c r="L40" s="436"/>
      <c r="M40" s="436"/>
      <c r="N40" s="436"/>
      <c r="O40" s="480">
        <v>0</v>
      </c>
      <c r="P40" s="481"/>
    </row>
    <row r="41" spans="1:16" ht="21">
      <c r="A41" s="457" t="s">
        <v>284</v>
      </c>
      <c r="B41" s="436"/>
      <c r="C41" s="436"/>
      <c r="D41" s="436"/>
      <c r="E41" s="436"/>
      <c r="F41" s="436"/>
      <c r="G41" s="189">
        <v>16304449</v>
      </c>
      <c r="H41" s="189">
        <v>-186721.02</v>
      </c>
      <c r="I41" s="189">
        <v>16117727.98</v>
      </c>
      <c r="J41" s="189">
        <v>15475551.449999999</v>
      </c>
      <c r="K41" s="479">
        <v>15398261.77</v>
      </c>
      <c r="L41" s="436"/>
      <c r="M41" s="436"/>
      <c r="N41" s="436"/>
      <c r="O41" s="480">
        <v>642176.53</v>
      </c>
      <c r="P41" s="481"/>
    </row>
    <row r="42" spans="1:16" ht="21">
      <c r="A42" s="457" t="s">
        <v>255</v>
      </c>
      <c r="B42" s="436"/>
      <c r="C42" s="436"/>
      <c r="D42" s="436"/>
      <c r="E42" s="436"/>
      <c r="F42" s="436"/>
      <c r="G42" s="190" t="s">
        <v>255</v>
      </c>
      <c r="H42" s="190" t="s">
        <v>255</v>
      </c>
      <c r="I42" s="190" t="s">
        <v>255</v>
      </c>
      <c r="J42" s="190" t="s">
        <v>255</v>
      </c>
      <c r="K42" s="485" t="s">
        <v>255</v>
      </c>
      <c r="L42" s="436"/>
      <c r="M42" s="436"/>
      <c r="N42" s="436"/>
      <c r="O42" s="486" t="s">
        <v>255</v>
      </c>
      <c r="P42" s="481"/>
    </row>
    <row r="43" spans="1:16" ht="50.25" customHeight="1">
      <c r="A43" s="457" t="s">
        <v>285</v>
      </c>
      <c r="B43" s="436"/>
      <c r="C43" s="436"/>
      <c r="D43" s="436"/>
      <c r="E43" s="436"/>
      <c r="F43" s="436"/>
      <c r="G43" s="189">
        <v>3568571429</v>
      </c>
      <c r="H43" s="189">
        <v>29666680.91</v>
      </c>
      <c r="I43" s="189">
        <v>3598238109.9099998</v>
      </c>
      <c r="J43" s="189">
        <v>3528833695.4000001</v>
      </c>
      <c r="K43" s="479">
        <v>3497215716.4000001</v>
      </c>
      <c r="L43" s="436"/>
      <c r="M43" s="436"/>
      <c r="N43" s="436"/>
      <c r="O43" s="480">
        <v>69404414.510000005</v>
      </c>
      <c r="P43" s="481"/>
    </row>
    <row r="44" spans="1:16" ht="50.25" customHeight="1">
      <c r="A44" s="457" t="s">
        <v>286</v>
      </c>
      <c r="B44" s="436"/>
      <c r="C44" s="436"/>
      <c r="D44" s="436"/>
      <c r="E44" s="436"/>
      <c r="F44" s="436"/>
      <c r="G44" s="189">
        <v>364641341</v>
      </c>
      <c r="H44" s="189">
        <v>9153524.6199999992</v>
      </c>
      <c r="I44" s="189">
        <v>373794865.62</v>
      </c>
      <c r="J44" s="189">
        <v>356088179.51999998</v>
      </c>
      <c r="K44" s="479">
        <v>356088179.51999998</v>
      </c>
      <c r="L44" s="436"/>
      <c r="M44" s="436"/>
      <c r="N44" s="436"/>
      <c r="O44" s="480">
        <v>17706686.100000001</v>
      </c>
      <c r="P44" s="481"/>
    </row>
    <row r="45" spans="1:16" ht="57.75" customHeight="1">
      <c r="A45" s="457" t="s">
        <v>287</v>
      </c>
      <c r="B45" s="436"/>
      <c r="C45" s="436"/>
      <c r="D45" s="436"/>
      <c r="E45" s="436"/>
      <c r="F45" s="436"/>
      <c r="G45" s="189">
        <v>3153930088</v>
      </c>
      <c r="H45" s="189">
        <v>43914594.289999999</v>
      </c>
      <c r="I45" s="189">
        <v>3197844682.29</v>
      </c>
      <c r="J45" s="189">
        <v>3172745515.8800001</v>
      </c>
      <c r="K45" s="479">
        <v>3141127536.8800001</v>
      </c>
      <c r="L45" s="436"/>
      <c r="M45" s="436"/>
      <c r="N45" s="436"/>
      <c r="O45" s="480">
        <v>25099166.41</v>
      </c>
      <c r="P45" s="481"/>
    </row>
    <row r="46" spans="1:16" ht="21">
      <c r="A46" s="457" t="s">
        <v>288</v>
      </c>
      <c r="B46" s="436"/>
      <c r="C46" s="436"/>
      <c r="D46" s="436"/>
      <c r="E46" s="436"/>
      <c r="F46" s="436"/>
      <c r="G46" s="189">
        <v>0</v>
      </c>
      <c r="H46" s="189">
        <v>0</v>
      </c>
      <c r="I46" s="189">
        <v>0</v>
      </c>
      <c r="J46" s="189">
        <v>0</v>
      </c>
      <c r="K46" s="479">
        <v>0</v>
      </c>
      <c r="L46" s="436"/>
      <c r="M46" s="436"/>
      <c r="N46" s="436"/>
      <c r="O46" s="480">
        <v>0</v>
      </c>
      <c r="P46" s="481"/>
    </row>
    <row r="47" spans="1:16" ht="21">
      <c r="A47" s="457" t="s">
        <v>289</v>
      </c>
      <c r="B47" s="436"/>
      <c r="C47" s="436"/>
      <c r="D47" s="436"/>
      <c r="E47" s="436"/>
      <c r="F47" s="436"/>
      <c r="G47" s="189">
        <v>50000000</v>
      </c>
      <c r="H47" s="189">
        <v>-23401438</v>
      </c>
      <c r="I47" s="189">
        <v>26598562</v>
      </c>
      <c r="J47" s="189">
        <v>0</v>
      </c>
      <c r="K47" s="479">
        <v>0</v>
      </c>
      <c r="L47" s="436"/>
      <c r="M47" s="436"/>
      <c r="N47" s="436"/>
      <c r="O47" s="480">
        <v>26598562</v>
      </c>
      <c r="P47" s="481"/>
    </row>
    <row r="48" spans="1:16" ht="21">
      <c r="A48" s="457" t="s">
        <v>255</v>
      </c>
      <c r="B48" s="436"/>
      <c r="C48" s="436"/>
      <c r="D48" s="436"/>
      <c r="E48" s="436"/>
      <c r="F48" s="436"/>
      <c r="G48" s="190" t="s">
        <v>255</v>
      </c>
      <c r="H48" s="190" t="s">
        <v>255</v>
      </c>
      <c r="I48" s="190" t="s">
        <v>255</v>
      </c>
      <c r="J48" s="190" t="s">
        <v>255</v>
      </c>
      <c r="K48" s="485" t="s">
        <v>255</v>
      </c>
      <c r="L48" s="436"/>
      <c r="M48" s="436"/>
      <c r="N48" s="436"/>
      <c r="O48" s="486" t="s">
        <v>255</v>
      </c>
      <c r="P48" s="481"/>
    </row>
    <row r="49" spans="1:16" ht="41.25" customHeight="1">
      <c r="A49" s="482" t="s">
        <v>290</v>
      </c>
      <c r="B49" s="436"/>
      <c r="C49" s="436"/>
      <c r="D49" s="436"/>
      <c r="E49" s="436"/>
      <c r="F49" s="436"/>
      <c r="G49" s="188">
        <v>13130768295</v>
      </c>
      <c r="H49" s="188">
        <v>928449115.19000006</v>
      </c>
      <c r="I49" s="188">
        <v>14059217410.190001</v>
      </c>
      <c r="J49" s="188">
        <v>13928852492.309999</v>
      </c>
      <c r="K49" s="483">
        <v>13928852492.309999</v>
      </c>
      <c r="L49" s="436"/>
      <c r="M49" s="436"/>
      <c r="N49" s="436"/>
      <c r="O49" s="484">
        <v>130364917.88</v>
      </c>
      <c r="P49" s="481"/>
    </row>
    <row r="50" spans="1:16" ht="21">
      <c r="A50" s="457" t="s">
        <v>258</v>
      </c>
      <c r="B50" s="436"/>
      <c r="C50" s="436"/>
      <c r="D50" s="436"/>
      <c r="E50" s="436"/>
      <c r="F50" s="436"/>
      <c r="G50" s="189">
        <v>292210218</v>
      </c>
      <c r="H50" s="189">
        <v>103323342.20999999</v>
      </c>
      <c r="I50" s="189">
        <v>395533560.20999998</v>
      </c>
      <c r="J50" s="189">
        <v>311573356.81999999</v>
      </c>
      <c r="K50" s="479">
        <v>311573356.81999999</v>
      </c>
      <c r="L50" s="436"/>
      <c r="M50" s="436"/>
      <c r="N50" s="436"/>
      <c r="O50" s="480">
        <v>83960203.390000001</v>
      </c>
      <c r="P50" s="481"/>
    </row>
    <row r="51" spans="1:16" ht="21">
      <c r="A51" s="457" t="s">
        <v>259</v>
      </c>
      <c r="B51" s="436"/>
      <c r="C51" s="436"/>
      <c r="D51" s="436"/>
      <c r="E51" s="436"/>
      <c r="F51" s="436"/>
      <c r="G51" s="189">
        <v>0</v>
      </c>
      <c r="H51" s="189">
        <v>2011972.42</v>
      </c>
      <c r="I51" s="189">
        <v>2011972.42</v>
      </c>
      <c r="J51" s="189">
        <v>2011972.42</v>
      </c>
      <c r="K51" s="479">
        <v>2011972.42</v>
      </c>
      <c r="L51" s="436"/>
      <c r="M51" s="436"/>
      <c r="N51" s="436"/>
      <c r="O51" s="480">
        <v>0</v>
      </c>
      <c r="P51" s="481"/>
    </row>
    <row r="52" spans="1:16" ht="21">
      <c r="A52" s="457" t="s">
        <v>260</v>
      </c>
      <c r="B52" s="436"/>
      <c r="C52" s="436"/>
      <c r="D52" s="436"/>
      <c r="E52" s="436"/>
      <c r="F52" s="436"/>
      <c r="G52" s="189">
        <v>68700000</v>
      </c>
      <c r="H52" s="189">
        <v>40634973.189999998</v>
      </c>
      <c r="I52" s="189">
        <v>109334973.19</v>
      </c>
      <c r="J52" s="189">
        <v>83060861.680000007</v>
      </c>
      <c r="K52" s="479">
        <v>83060861.680000007</v>
      </c>
      <c r="L52" s="436"/>
      <c r="M52" s="436"/>
      <c r="N52" s="436"/>
      <c r="O52" s="480">
        <v>26274111.510000002</v>
      </c>
      <c r="P52" s="481"/>
    </row>
    <row r="53" spans="1:16" ht="21">
      <c r="A53" s="457" t="s">
        <v>261</v>
      </c>
      <c r="B53" s="436"/>
      <c r="C53" s="436"/>
      <c r="D53" s="436"/>
      <c r="E53" s="436"/>
      <c r="F53" s="436"/>
      <c r="G53" s="189">
        <v>0</v>
      </c>
      <c r="H53" s="189">
        <v>882.88</v>
      </c>
      <c r="I53" s="189">
        <v>882.88</v>
      </c>
      <c r="J53" s="189">
        <v>882.88</v>
      </c>
      <c r="K53" s="479">
        <v>882.88</v>
      </c>
      <c r="L53" s="436"/>
      <c r="M53" s="436"/>
      <c r="N53" s="436"/>
      <c r="O53" s="480">
        <v>0</v>
      </c>
      <c r="P53" s="481"/>
    </row>
    <row r="54" spans="1:16" ht="21">
      <c r="A54" s="457" t="s">
        <v>262</v>
      </c>
      <c r="B54" s="436"/>
      <c r="C54" s="436"/>
      <c r="D54" s="436"/>
      <c r="E54" s="436"/>
      <c r="F54" s="436"/>
      <c r="G54" s="189">
        <v>0</v>
      </c>
      <c r="H54" s="189">
        <v>0</v>
      </c>
      <c r="I54" s="189">
        <v>0</v>
      </c>
      <c r="J54" s="189">
        <v>0</v>
      </c>
      <c r="K54" s="479">
        <v>0</v>
      </c>
      <c r="L54" s="436"/>
      <c r="M54" s="436"/>
      <c r="N54" s="436"/>
      <c r="O54" s="480">
        <v>0</v>
      </c>
      <c r="P54" s="481"/>
    </row>
    <row r="55" spans="1:16" ht="21">
      <c r="A55" s="457" t="s">
        <v>263</v>
      </c>
      <c r="B55" s="436"/>
      <c r="C55" s="436"/>
      <c r="D55" s="436"/>
      <c r="E55" s="436"/>
      <c r="F55" s="436"/>
      <c r="G55" s="189">
        <v>0</v>
      </c>
      <c r="H55" s="189">
        <v>0</v>
      </c>
      <c r="I55" s="189">
        <v>0</v>
      </c>
      <c r="J55" s="189">
        <v>0</v>
      </c>
      <c r="K55" s="479">
        <v>0</v>
      </c>
      <c r="L55" s="436"/>
      <c r="M55" s="436"/>
      <c r="N55" s="436"/>
      <c r="O55" s="480">
        <v>0</v>
      </c>
      <c r="P55" s="481"/>
    </row>
    <row r="56" spans="1:16" ht="21">
      <c r="A56" s="457" t="s">
        <v>264</v>
      </c>
      <c r="B56" s="436"/>
      <c r="C56" s="436"/>
      <c r="D56" s="436"/>
      <c r="E56" s="436"/>
      <c r="F56" s="436"/>
      <c r="G56" s="189">
        <v>0</v>
      </c>
      <c r="H56" s="189">
        <v>0</v>
      </c>
      <c r="I56" s="189">
        <v>0</v>
      </c>
      <c r="J56" s="189">
        <v>0</v>
      </c>
      <c r="K56" s="479">
        <v>0</v>
      </c>
      <c r="L56" s="436"/>
      <c r="M56" s="436"/>
      <c r="N56" s="436"/>
      <c r="O56" s="480">
        <v>0</v>
      </c>
      <c r="P56" s="481"/>
    </row>
    <row r="57" spans="1:16" ht="21">
      <c r="A57" s="457" t="s">
        <v>265</v>
      </c>
      <c r="B57" s="436"/>
      <c r="C57" s="436"/>
      <c r="D57" s="436"/>
      <c r="E57" s="436"/>
      <c r="F57" s="436"/>
      <c r="G57" s="189">
        <v>208510218</v>
      </c>
      <c r="H57" s="189">
        <v>59849032.920000002</v>
      </c>
      <c r="I57" s="189">
        <v>268359250.91999999</v>
      </c>
      <c r="J57" s="189">
        <v>211008472.09999999</v>
      </c>
      <c r="K57" s="479">
        <v>211008472.09999999</v>
      </c>
      <c r="L57" s="436"/>
      <c r="M57" s="436"/>
      <c r="N57" s="436"/>
      <c r="O57" s="480">
        <v>57350778.82</v>
      </c>
      <c r="P57" s="481"/>
    </row>
    <row r="58" spans="1:16" ht="21">
      <c r="A58" s="457" t="s">
        <v>266</v>
      </c>
      <c r="B58" s="436"/>
      <c r="C58" s="436"/>
      <c r="D58" s="436"/>
      <c r="E58" s="436"/>
      <c r="F58" s="436"/>
      <c r="G58" s="189">
        <v>15000000</v>
      </c>
      <c r="H58" s="189">
        <v>826480.8</v>
      </c>
      <c r="I58" s="189">
        <v>15826480.800000001</v>
      </c>
      <c r="J58" s="189">
        <v>15491167.74</v>
      </c>
      <c r="K58" s="479">
        <v>15491167.74</v>
      </c>
      <c r="L58" s="436"/>
      <c r="M58" s="436"/>
      <c r="N58" s="436"/>
      <c r="O58" s="480">
        <v>335313.06</v>
      </c>
      <c r="P58" s="481"/>
    </row>
    <row r="59" spans="1:16" ht="21">
      <c r="A59" s="457" t="s">
        <v>255</v>
      </c>
      <c r="B59" s="436"/>
      <c r="C59" s="436"/>
      <c r="D59" s="436"/>
      <c r="E59" s="436"/>
      <c r="F59" s="436"/>
      <c r="G59" s="190" t="s">
        <v>255</v>
      </c>
      <c r="H59" s="190" t="s">
        <v>255</v>
      </c>
      <c r="I59" s="190" t="s">
        <v>255</v>
      </c>
      <c r="J59" s="190" t="s">
        <v>255</v>
      </c>
      <c r="K59" s="485" t="s">
        <v>255</v>
      </c>
      <c r="L59" s="436"/>
      <c r="M59" s="436"/>
      <c r="N59" s="436"/>
      <c r="O59" s="486" t="s">
        <v>255</v>
      </c>
      <c r="P59" s="481"/>
    </row>
    <row r="60" spans="1:16" ht="21">
      <c r="A60" s="457" t="s">
        <v>267</v>
      </c>
      <c r="B60" s="436"/>
      <c r="C60" s="436"/>
      <c r="D60" s="436"/>
      <c r="E60" s="436"/>
      <c r="F60" s="436"/>
      <c r="G60" s="189">
        <v>10395343728</v>
      </c>
      <c r="H60" s="189">
        <v>1007582785.85</v>
      </c>
      <c r="I60" s="189">
        <v>11402926513.85</v>
      </c>
      <c r="J60" s="189">
        <v>11356587248.09</v>
      </c>
      <c r="K60" s="479">
        <v>11356587248.09</v>
      </c>
      <c r="L60" s="436"/>
      <c r="M60" s="436"/>
      <c r="N60" s="436"/>
      <c r="O60" s="480">
        <v>46339265.759999998</v>
      </c>
      <c r="P60" s="481"/>
    </row>
    <row r="61" spans="1:16" ht="21">
      <c r="A61" s="457" t="s">
        <v>268</v>
      </c>
      <c r="B61" s="436"/>
      <c r="C61" s="436"/>
      <c r="D61" s="436"/>
      <c r="E61" s="436"/>
      <c r="F61" s="436"/>
      <c r="G61" s="189">
        <v>26537214</v>
      </c>
      <c r="H61" s="189">
        <v>2256261.84</v>
      </c>
      <c r="I61" s="189">
        <v>28793475.84</v>
      </c>
      <c r="J61" s="189">
        <v>28793475.84</v>
      </c>
      <c r="K61" s="479">
        <v>28793475.84</v>
      </c>
      <c r="L61" s="436"/>
      <c r="M61" s="436"/>
      <c r="N61" s="436"/>
      <c r="O61" s="480">
        <v>0</v>
      </c>
      <c r="P61" s="481"/>
    </row>
    <row r="62" spans="1:16" ht="21">
      <c r="A62" s="457" t="s">
        <v>269</v>
      </c>
      <c r="B62" s="436"/>
      <c r="C62" s="436"/>
      <c r="D62" s="436"/>
      <c r="E62" s="436"/>
      <c r="F62" s="436"/>
      <c r="G62" s="189">
        <v>375155124</v>
      </c>
      <c r="H62" s="189">
        <v>209280363.5</v>
      </c>
      <c r="I62" s="189">
        <v>584435487.5</v>
      </c>
      <c r="J62" s="189">
        <v>558221937.24000001</v>
      </c>
      <c r="K62" s="479">
        <v>558221937.24000001</v>
      </c>
      <c r="L62" s="436"/>
      <c r="M62" s="436"/>
      <c r="N62" s="436"/>
      <c r="O62" s="480">
        <v>26213550.260000002</v>
      </c>
      <c r="P62" s="481"/>
    </row>
    <row r="63" spans="1:16" ht="21">
      <c r="A63" s="457" t="s">
        <v>270</v>
      </c>
      <c r="B63" s="436"/>
      <c r="C63" s="436"/>
      <c r="D63" s="436"/>
      <c r="E63" s="436"/>
      <c r="F63" s="436"/>
      <c r="G63" s="189">
        <v>2226291476</v>
      </c>
      <c r="H63" s="189">
        <v>-451480623.79000002</v>
      </c>
      <c r="I63" s="189">
        <v>1774810852.21</v>
      </c>
      <c r="J63" s="189">
        <v>1758080362.01</v>
      </c>
      <c r="K63" s="479">
        <v>1758080362.01</v>
      </c>
      <c r="L63" s="436"/>
      <c r="M63" s="436"/>
      <c r="N63" s="436"/>
      <c r="O63" s="480">
        <v>16730490.199999999</v>
      </c>
      <c r="P63" s="481"/>
    </row>
    <row r="64" spans="1:16" ht="21">
      <c r="A64" s="457" t="s">
        <v>271</v>
      </c>
      <c r="B64" s="436"/>
      <c r="C64" s="436"/>
      <c r="D64" s="436"/>
      <c r="E64" s="436"/>
      <c r="F64" s="436"/>
      <c r="G64" s="189">
        <v>73170983</v>
      </c>
      <c r="H64" s="189">
        <v>95262683.969999999</v>
      </c>
      <c r="I64" s="189">
        <v>168433666.97</v>
      </c>
      <c r="J64" s="189">
        <v>165070920.33000001</v>
      </c>
      <c r="K64" s="479">
        <v>165070920.33000001</v>
      </c>
      <c r="L64" s="436"/>
      <c r="M64" s="436"/>
      <c r="N64" s="436"/>
      <c r="O64" s="480">
        <v>3362746.64</v>
      </c>
      <c r="P64" s="481"/>
    </row>
    <row r="65" spans="1:16" ht="21">
      <c r="A65" s="457" t="s">
        <v>272</v>
      </c>
      <c r="B65" s="436"/>
      <c r="C65" s="436"/>
      <c r="D65" s="436"/>
      <c r="E65" s="436"/>
      <c r="F65" s="436"/>
      <c r="G65" s="189">
        <v>7335878777</v>
      </c>
      <c r="H65" s="189">
        <v>1101987089.78</v>
      </c>
      <c r="I65" s="189">
        <v>8437865866.7799997</v>
      </c>
      <c r="J65" s="189">
        <v>8437834088.3699999</v>
      </c>
      <c r="K65" s="479">
        <v>8437834088.3699999</v>
      </c>
      <c r="L65" s="436"/>
      <c r="M65" s="436"/>
      <c r="N65" s="436"/>
      <c r="O65" s="480">
        <v>31778.41</v>
      </c>
      <c r="P65" s="481"/>
    </row>
    <row r="66" spans="1:16" ht="21">
      <c r="A66" s="457" t="s">
        <v>273</v>
      </c>
      <c r="B66" s="436"/>
      <c r="C66" s="436"/>
      <c r="D66" s="436"/>
      <c r="E66" s="436"/>
      <c r="F66" s="436"/>
      <c r="G66" s="189">
        <v>358310154</v>
      </c>
      <c r="H66" s="189">
        <v>50277010.549999997</v>
      </c>
      <c r="I66" s="189">
        <v>408587164.55000001</v>
      </c>
      <c r="J66" s="189">
        <v>408586464.30000001</v>
      </c>
      <c r="K66" s="479">
        <v>408586464.30000001</v>
      </c>
      <c r="L66" s="436"/>
      <c r="M66" s="436"/>
      <c r="N66" s="436"/>
      <c r="O66" s="480">
        <v>700.25</v>
      </c>
      <c r="P66" s="481"/>
    </row>
    <row r="67" spans="1:16" ht="21">
      <c r="A67" s="457" t="s">
        <v>274</v>
      </c>
      <c r="B67" s="436"/>
      <c r="C67" s="436"/>
      <c r="D67" s="436"/>
      <c r="E67" s="436"/>
      <c r="F67" s="436"/>
      <c r="G67" s="189">
        <v>0</v>
      </c>
      <c r="H67" s="189">
        <v>0</v>
      </c>
      <c r="I67" s="189">
        <v>0</v>
      </c>
      <c r="J67" s="189">
        <v>0</v>
      </c>
      <c r="K67" s="479">
        <v>0</v>
      </c>
      <c r="L67" s="436"/>
      <c r="M67" s="436"/>
      <c r="N67" s="436"/>
      <c r="O67" s="480">
        <v>0</v>
      </c>
      <c r="P67" s="481"/>
    </row>
    <row r="68" spans="1:16" ht="21">
      <c r="A68" s="457" t="s">
        <v>255</v>
      </c>
      <c r="B68" s="436"/>
      <c r="C68" s="436"/>
      <c r="D68" s="436"/>
      <c r="E68" s="436"/>
      <c r="F68" s="436"/>
      <c r="G68" s="190" t="s">
        <v>255</v>
      </c>
      <c r="H68" s="190" t="s">
        <v>255</v>
      </c>
      <c r="I68" s="190" t="s">
        <v>255</v>
      </c>
      <c r="J68" s="190" t="s">
        <v>255</v>
      </c>
      <c r="K68" s="485" t="s">
        <v>255</v>
      </c>
      <c r="L68" s="436"/>
      <c r="M68" s="436"/>
      <c r="N68" s="436"/>
      <c r="O68" s="486" t="s">
        <v>255</v>
      </c>
      <c r="P68" s="481"/>
    </row>
    <row r="69" spans="1:16" ht="21">
      <c r="A69" s="457" t="s">
        <v>275</v>
      </c>
      <c r="B69" s="436"/>
      <c r="C69" s="436"/>
      <c r="D69" s="436"/>
      <c r="E69" s="436"/>
      <c r="F69" s="436"/>
      <c r="G69" s="189">
        <v>217586303</v>
      </c>
      <c r="H69" s="189">
        <v>-128271078.51000001</v>
      </c>
      <c r="I69" s="189">
        <v>89315224.489999995</v>
      </c>
      <c r="J69" s="189">
        <v>89294893.200000003</v>
      </c>
      <c r="K69" s="479">
        <v>89294893.200000003</v>
      </c>
      <c r="L69" s="436"/>
      <c r="M69" s="436"/>
      <c r="N69" s="436"/>
      <c r="O69" s="480">
        <v>20331.29</v>
      </c>
      <c r="P69" s="481"/>
    </row>
    <row r="70" spans="1:16" ht="21">
      <c r="A70" s="457" t="s">
        <v>276</v>
      </c>
      <c r="B70" s="436"/>
      <c r="C70" s="436"/>
      <c r="D70" s="436"/>
      <c r="E70" s="436"/>
      <c r="F70" s="436"/>
      <c r="G70" s="189">
        <v>0</v>
      </c>
      <c r="H70" s="189">
        <v>0</v>
      </c>
      <c r="I70" s="189">
        <v>0</v>
      </c>
      <c r="J70" s="189">
        <v>0</v>
      </c>
      <c r="K70" s="479">
        <v>0</v>
      </c>
      <c r="L70" s="436"/>
      <c r="M70" s="436"/>
      <c r="N70" s="436"/>
      <c r="O70" s="480">
        <v>0</v>
      </c>
      <c r="P70" s="481"/>
    </row>
    <row r="71" spans="1:16" ht="21">
      <c r="A71" s="457" t="s">
        <v>277</v>
      </c>
      <c r="B71" s="436"/>
      <c r="C71" s="436"/>
      <c r="D71" s="436"/>
      <c r="E71" s="436"/>
      <c r="F71" s="436"/>
      <c r="G71" s="189">
        <v>21915287</v>
      </c>
      <c r="H71" s="189">
        <v>39147744.18</v>
      </c>
      <c r="I71" s="189">
        <v>61063031.18</v>
      </c>
      <c r="J71" s="189">
        <v>61063031.18</v>
      </c>
      <c r="K71" s="479">
        <v>61063031.18</v>
      </c>
      <c r="L71" s="436"/>
      <c r="M71" s="436"/>
      <c r="N71" s="436"/>
      <c r="O71" s="480">
        <v>0</v>
      </c>
      <c r="P71" s="481"/>
    </row>
    <row r="72" spans="1:16" ht="21">
      <c r="A72" s="457" t="s">
        <v>278</v>
      </c>
      <c r="B72" s="436"/>
      <c r="C72" s="436"/>
      <c r="D72" s="436"/>
      <c r="E72" s="436"/>
      <c r="F72" s="436"/>
      <c r="G72" s="189">
        <v>14400000</v>
      </c>
      <c r="H72" s="189">
        <v>-1466958.72</v>
      </c>
      <c r="I72" s="189">
        <v>12933041.279999999</v>
      </c>
      <c r="J72" s="189">
        <v>12933041.279999999</v>
      </c>
      <c r="K72" s="479">
        <v>12933041.279999999</v>
      </c>
      <c r="L72" s="436"/>
      <c r="M72" s="436"/>
      <c r="N72" s="436"/>
      <c r="O72" s="480">
        <v>0</v>
      </c>
      <c r="P72" s="481"/>
    </row>
    <row r="73" spans="1:16" ht="21">
      <c r="A73" s="457" t="s">
        <v>279</v>
      </c>
      <c r="B73" s="436"/>
      <c r="C73" s="436"/>
      <c r="D73" s="436"/>
      <c r="E73" s="436"/>
      <c r="F73" s="436"/>
      <c r="G73" s="189">
        <v>0</v>
      </c>
      <c r="H73" s="189">
        <v>0</v>
      </c>
      <c r="I73" s="189">
        <v>0</v>
      </c>
      <c r="J73" s="189">
        <v>0</v>
      </c>
      <c r="K73" s="479">
        <v>0</v>
      </c>
      <c r="L73" s="436"/>
      <c r="M73" s="436"/>
      <c r="N73" s="436"/>
      <c r="O73" s="480">
        <v>0</v>
      </c>
      <c r="P73" s="481"/>
    </row>
    <row r="74" spans="1:16" ht="21">
      <c r="A74" s="457" t="s">
        <v>280</v>
      </c>
      <c r="B74" s="436"/>
      <c r="C74" s="436"/>
      <c r="D74" s="436"/>
      <c r="E74" s="436"/>
      <c r="F74" s="436"/>
      <c r="G74" s="189">
        <v>0</v>
      </c>
      <c r="H74" s="189">
        <v>0</v>
      </c>
      <c r="I74" s="189">
        <v>0</v>
      </c>
      <c r="J74" s="189">
        <v>0</v>
      </c>
      <c r="K74" s="479">
        <v>0</v>
      </c>
      <c r="L74" s="436"/>
      <c r="M74" s="436"/>
      <c r="N74" s="436"/>
      <c r="O74" s="480">
        <v>0</v>
      </c>
      <c r="P74" s="481"/>
    </row>
    <row r="75" spans="1:16" ht="21">
      <c r="A75" s="457" t="s">
        <v>281</v>
      </c>
      <c r="B75" s="436"/>
      <c r="C75" s="436"/>
      <c r="D75" s="436"/>
      <c r="E75" s="436"/>
      <c r="F75" s="436"/>
      <c r="G75" s="189">
        <v>181271016</v>
      </c>
      <c r="H75" s="189">
        <v>-165951863.97</v>
      </c>
      <c r="I75" s="189">
        <v>15319152.029999999</v>
      </c>
      <c r="J75" s="189">
        <v>15298820.74</v>
      </c>
      <c r="K75" s="479">
        <v>15298820.74</v>
      </c>
      <c r="L75" s="436"/>
      <c r="M75" s="436"/>
      <c r="N75" s="436"/>
      <c r="O75" s="480">
        <v>20331.29</v>
      </c>
      <c r="P75" s="481"/>
    </row>
    <row r="76" spans="1:16" ht="21">
      <c r="A76" s="457" t="s">
        <v>282</v>
      </c>
      <c r="B76" s="436"/>
      <c r="C76" s="436"/>
      <c r="D76" s="436"/>
      <c r="E76" s="436"/>
      <c r="F76" s="436"/>
      <c r="G76" s="189">
        <v>0</v>
      </c>
      <c r="H76" s="189">
        <v>0</v>
      </c>
      <c r="I76" s="189">
        <v>0</v>
      </c>
      <c r="J76" s="189">
        <v>0</v>
      </c>
      <c r="K76" s="479">
        <v>0</v>
      </c>
      <c r="L76" s="436"/>
      <c r="M76" s="436"/>
      <c r="N76" s="436"/>
      <c r="O76" s="480">
        <v>0</v>
      </c>
      <c r="P76" s="481"/>
    </row>
    <row r="77" spans="1:16" ht="21">
      <c r="A77" s="457" t="s">
        <v>283</v>
      </c>
      <c r="B77" s="436"/>
      <c r="C77" s="436"/>
      <c r="D77" s="436"/>
      <c r="E77" s="436"/>
      <c r="F77" s="436"/>
      <c r="G77" s="189">
        <v>0</v>
      </c>
      <c r="H77" s="189">
        <v>0</v>
      </c>
      <c r="I77" s="189">
        <v>0</v>
      </c>
      <c r="J77" s="189">
        <v>0</v>
      </c>
      <c r="K77" s="479">
        <v>0</v>
      </c>
      <c r="L77" s="436"/>
      <c r="M77" s="436"/>
      <c r="N77" s="436"/>
      <c r="O77" s="480">
        <v>0</v>
      </c>
      <c r="P77" s="481"/>
    </row>
    <row r="78" spans="1:16" ht="21">
      <c r="A78" s="457" t="s">
        <v>284</v>
      </c>
      <c r="B78" s="436"/>
      <c r="C78" s="436"/>
      <c r="D78" s="436"/>
      <c r="E78" s="436"/>
      <c r="F78" s="436"/>
      <c r="G78" s="189">
        <v>0</v>
      </c>
      <c r="H78" s="189">
        <v>0</v>
      </c>
      <c r="I78" s="189">
        <v>0</v>
      </c>
      <c r="J78" s="189">
        <v>0</v>
      </c>
      <c r="K78" s="479">
        <v>0</v>
      </c>
      <c r="L78" s="436"/>
      <c r="M78" s="436"/>
      <c r="N78" s="436"/>
      <c r="O78" s="480">
        <v>0</v>
      </c>
      <c r="P78" s="481"/>
    </row>
    <row r="79" spans="1:16" ht="21">
      <c r="A79" s="457" t="s">
        <v>255</v>
      </c>
      <c r="B79" s="436"/>
      <c r="C79" s="436"/>
      <c r="D79" s="436"/>
      <c r="E79" s="436"/>
      <c r="F79" s="436"/>
      <c r="G79" s="190" t="s">
        <v>255</v>
      </c>
      <c r="H79" s="190" t="s">
        <v>255</v>
      </c>
      <c r="I79" s="190" t="s">
        <v>255</v>
      </c>
      <c r="J79" s="190" t="s">
        <v>255</v>
      </c>
      <c r="K79" s="485" t="s">
        <v>255</v>
      </c>
      <c r="L79" s="436"/>
      <c r="M79" s="436"/>
      <c r="N79" s="436"/>
      <c r="O79" s="486" t="s">
        <v>255</v>
      </c>
      <c r="P79" s="481"/>
    </row>
    <row r="80" spans="1:16" ht="48" customHeight="1">
      <c r="A80" s="457" t="s">
        <v>285</v>
      </c>
      <c r="B80" s="436"/>
      <c r="C80" s="436"/>
      <c r="D80" s="436"/>
      <c r="E80" s="436"/>
      <c r="F80" s="436"/>
      <c r="G80" s="189">
        <v>2225628046</v>
      </c>
      <c r="H80" s="189">
        <v>-54185934.359999999</v>
      </c>
      <c r="I80" s="189">
        <v>2171442111.6399999</v>
      </c>
      <c r="J80" s="189">
        <v>2171396994.1999998</v>
      </c>
      <c r="K80" s="479">
        <v>2171396994.1999998</v>
      </c>
      <c r="L80" s="436"/>
      <c r="M80" s="436"/>
      <c r="N80" s="436"/>
      <c r="O80" s="480">
        <v>45117.440000000002</v>
      </c>
      <c r="P80" s="481"/>
    </row>
    <row r="81" spans="1:16" ht="44.25" customHeight="1">
      <c r="A81" s="460" t="s">
        <v>286</v>
      </c>
      <c r="B81" s="489"/>
      <c r="C81" s="489"/>
      <c r="D81" s="489"/>
      <c r="E81" s="489"/>
      <c r="F81" s="490"/>
      <c r="G81" s="191">
        <v>0</v>
      </c>
      <c r="H81" s="191">
        <v>0</v>
      </c>
      <c r="I81" s="191">
        <v>0</v>
      </c>
      <c r="J81" s="191">
        <v>0</v>
      </c>
      <c r="K81" s="491">
        <v>0</v>
      </c>
      <c r="L81" s="461"/>
      <c r="M81" s="461"/>
      <c r="N81" s="461"/>
      <c r="O81" s="492">
        <v>0</v>
      </c>
      <c r="P81" s="493"/>
    </row>
    <row r="82" spans="1:16" ht="51.75" customHeight="1">
      <c r="A82" s="457" t="s">
        <v>287</v>
      </c>
      <c r="B82" s="487"/>
      <c r="C82" s="487"/>
      <c r="D82" s="487"/>
      <c r="E82" s="487"/>
      <c r="F82" s="488"/>
      <c r="G82" s="189">
        <v>2225628046</v>
      </c>
      <c r="H82" s="189">
        <v>-54185934.359999999</v>
      </c>
      <c r="I82" s="189">
        <v>2171442111.6399999</v>
      </c>
      <c r="J82" s="189">
        <v>2171396994.1999998</v>
      </c>
      <c r="K82" s="479">
        <v>2171396994.1999998</v>
      </c>
      <c r="L82" s="436"/>
      <c r="M82" s="436"/>
      <c r="N82" s="436"/>
      <c r="O82" s="480">
        <v>45117.440000000002</v>
      </c>
      <c r="P82" s="481"/>
    </row>
    <row r="83" spans="1:16" ht="21">
      <c r="A83" s="457" t="s">
        <v>288</v>
      </c>
      <c r="B83" s="436"/>
      <c r="C83" s="436"/>
      <c r="D83" s="436"/>
      <c r="E83" s="436"/>
      <c r="F83" s="436"/>
      <c r="G83" s="189">
        <v>0</v>
      </c>
      <c r="H83" s="189">
        <v>0</v>
      </c>
      <c r="I83" s="189">
        <v>0</v>
      </c>
      <c r="J83" s="189">
        <v>0</v>
      </c>
      <c r="K83" s="479">
        <v>0</v>
      </c>
      <c r="L83" s="436"/>
      <c r="M83" s="436"/>
      <c r="N83" s="436"/>
      <c r="O83" s="480">
        <v>0</v>
      </c>
      <c r="P83" s="481"/>
    </row>
    <row r="84" spans="1:16" ht="27.75" customHeight="1">
      <c r="A84" s="457" t="s">
        <v>289</v>
      </c>
      <c r="B84" s="436"/>
      <c r="C84" s="436"/>
      <c r="D84" s="436"/>
      <c r="E84" s="436"/>
      <c r="F84" s="436"/>
      <c r="G84" s="189">
        <v>0</v>
      </c>
      <c r="H84" s="189">
        <v>0</v>
      </c>
      <c r="I84" s="189">
        <v>0</v>
      </c>
      <c r="J84" s="189">
        <v>0</v>
      </c>
      <c r="K84" s="479">
        <v>0</v>
      </c>
      <c r="L84" s="436"/>
      <c r="M84" s="436"/>
      <c r="N84" s="436"/>
      <c r="O84" s="480">
        <v>0</v>
      </c>
      <c r="P84" s="481"/>
    </row>
    <row r="85" spans="1:16" ht="21">
      <c r="A85" s="457" t="s">
        <v>255</v>
      </c>
      <c r="B85" s="436"/>
      <c r="C85" s="436"/>
      <c r="D85" s="436"/>
      <c r="E85" s="436"/>
      <c r="F85" s="436"/>
      <c r="G85" s="190" t="s">
        <v>255</v>
      </c>
      <c r="H85" s="190" t="s">
        <v>255</v>
      </c>
      <c r="I85" s="190" t="s">
        <v>255</v>
      </c>
      <c r="J85" s="190" t="s">
        <v>255</v>
      </c>
      <c r="K85" s="485" t="s">
        <v>255</v>
      </c>
      <c r="L85" s="436"/>
      <c r="M85" s="436"/>
      <c r="N85" s="436"/>
      <c r="O85" s="486" t="s">
        <v>255</v>
      </c>
      <c r="P85" s="481"/>
    </row>
    <row r="86" spans="1:16" ht="21">
      <c r="A86" s="466" t="s">
        <v>291</v>
      </c>
      <c r="B86" s="467"/>
      <c r="C86" s="467"/>
      <c r="D86" s="467"/>
      <c r="E86" s="467"/>
      <c r="F86" s="467"/>
      <c r="G86" s="192">
        <v>25773631741</v>
      </c>
      <c r="H86" s="192">
        <v>3080655651.21</v>
      </c>
      <c r="I86" s="192">
        <v>28854287392.209999</v>
      </c>
      <c r="J86" s="192">
        <v>27371834548.950001</v>
      </c>
      <c r="K86" s="494">
        <v>27313851068.349998</v>
      </c>
      <c r="L86" s="467"/>
      <c r="M86" s="467"/>
      <c r="N86" s="467"/>
      <c r="O86" s="495">
        <v>1482452843.26</v>
      </c>
      <c r="P86" s="496"/>
    </row>
  </sheetData>
  <mergeCells count="232">
    <mergeCell ref="A86:F86"/>
    <mergeCell ref="K86:N86"/>
    <mergeCell ref="O86:P86"/>
    <mergeCell ref="A84:F84"/>
    <mergeCell ref="K84:N84"/>
    <mergeCell ref="O84:P84"/>
    <mergeCell ref="A85:F85"/>
    <mergeCell ref="K85:N85"/>
    <mergeCell ref="O85:P85"/>
    <mergeCell ref="A82:F82"/>
    <mergeCell ref="K82:N82"/>
    <mergeCell ref="O82:P82"/>
    <mergeCell ref="A83:F83"/>
    <mergeCell ref="K83:N83"/>
    <mergeCell ref="O83:P83"/>
    <mergeCell ref="A80:F80"/>
    <mergeCell ref="K80:N80"/>
    <mergeCell ref="O80:P80"/>
    <mergeCell ref="A81:F81"/>
    <mergeCell ref="K81:N81"/>
    <mergeCell ref="O81:P81"/>
    <mergeCell ref="A78:F78"/>
    <mergeCell ref="K78:N78"/>
    <mergeCell ref="O78:P78"/>
    <mergeCell ref="A79:F79"/>
    <mergeCell ref="K79:N79"/>
    <mergeCell ref="O79:P79"/>
    <mergeCell ref="A76:F76"/>
    <mergeCell ref="K76:N76"/>
    <mergeCell ref="O76:P76"/>
    <mergeCell ref="A77:F77"/>
    <mergeCell ref="K77:N77"/>
    <mergeCell ref="O77:P77"/>
    <mergeCell ref="A74:F74"/>
    <mergeCell ref="K74:N74"/>
    <mergeCell ref="O74:P74"/>
    <mergeCell ref="A75:F75"/>
    <mergeCell ref="K75:N75"/>
    <mergeCell ref="O75:P75"/>
    <mergeCell ref="A72:F72"/>
    <mergeCell ref="K72:N72"/>
    <mergeCell ref="O72:P72"/>
    <mergeCell ref="A73:F73"/>
    <mergeCell ref="K73:N73"/>
    <mergeCell ref="O73:P73"/>
    <mergeCell ref="A70:F70"/>
    <mergeCell ref="K70:N70"/>
    <mergeCell ref="O70:P70"/>
    <mergeCell ref="A71:F71"/>
    <mergeCell ref="K71:N71"/>
    <mergeCell ref="O71:P71"/>
    <mergeCell ref="A68:F68"/>
    <mergeCell ref="K68:N68"/>
    <mergeCell ref="O68:P68"/>
    <mergeCell ref="A69:F69"/>
    <mergeCell ref="K69:N69"/>
    <mergeCell ref="O69:P69"/>
    <mergeCell ref="A66:F66"/>
    <mergeCell ref="K66:N66"/>
    <mergeCell ref="O66:P66"/>
    <mergeCell ref="A67:F67"/>
    <mergeCell ref="K67:N67"/>
    <mergeCell ref="O67:P67"/>
    <mergeCell ref="A64:F64"/>
    <mergeCell ref="K64:N64"/>
    <mergeCell ref="O64:P64"/>
    <mergeCell ref="A65:F65"/>
    <mergeCell ref="K65:N65"/>
    <mergeCell ref="O65:P65"/>
    <mergeCell ref="A62:F62"/>
    <mergeCell ref="K62:N62"/>
    <mergeCell ref="O62:P62"/>
    <mergeCell ref="A63:F63"/>
    <mergeCell ref="K63:N63"/>
    <mergeCell ref="O63:P63"/>
    <mergeCell ref="A60:F60"/>
    <mergeCell ref="K60:N60"/>
    <mergeCell ref="O60:P60"/>
    <mergeCell ref="A61:F61"/>
    <mergeCell ref="K61:N61"/>
    <mergeCell ref="O61:P61"/>
    <mergeCell ref="A58:F58"/>
    <mergeCell ref="K58:N58"/>
    <mergeCell ref="O58:P58"/>
    <mergeCell ref="A59:F59"/>
    <mergeCell ref="K59:N59"/>
    <mergeCell ref="O59:P59"/>
    <mergeCell ref="A56:F56"/>
    <mergeCell ref="K56:N56"/>
    <mergeCell ref="O56:P56"/>
    <mergeCell ref="A57:F57"/>
    <mergeCell ref="K57:N57"/>
    <mergeCell ref="O57:P57"/>
    <mergeCell ref="A54:F54"/>
    <mergeCell ref="K54:N54"/>
    <mergeCell ref="O54:P54"/>
    <mergeCell ref="A55:F55"/>
    <mergeCell ref="K55:N55"/>
    <mergeCell ref="O55:P55"/>
    <mergeCell ref="A52:F52"/>
    <mergeCell ref="K52:N52"/>
    <mergeCell ref="O52:P52"/>
    <mergeCell ref="A53:F53"/>
    <mergeCell ref="K53:N53"/>
    <mergeCell ref="O53:P53"/>
    <mergeCell ref="A50:F50"/>
    <mergeCell ref="K50:N50"/>
    <mergeCell ref="O50:P50"/>
    <mergeCell ref="A51:F51"/>
    <mergeCell ref="K51:N51"/>
    <mergeCell ref="O51:P51"/>
    <mergeCell ref="A48:F48"/>
    <mergeCell ref="K48:N48"/>
    <mergeCell ref="O48:P48"/>
    <mergeCell ref="A49:F49"/>
    <mergeCell ref="K49:N49"/>
    <mergeCell ref="O49:P49"/>
    <mergeCell ref="A46:F46"/>
    <mergeCell ref="K46:N46"/>
    <mergeCell ref="O46:P46"/>
    <mergeCell ref="A47:F47"/>
    <mergeCell ref="K47:N47"/>
    <mergeCell ref="O47:P47"/>
    <mergeCell ref="A44:F44"/>
    <mergeCell ref="K44:N44"/>
    <mergeCell ref="O44:P44"/>
    <mergeCell ref="A45:F45"/>
    <mergeCell ref="K45:N45"/>
    <mergeCell ref="O45:P45"/>
    <mergeCell ref="A42:F42"/>
    <mergeCell ref="K42:N42"/>
    <mergeCell ref="O42:P42"/>
    <mergeCell ref="A43:F43"/>
    <mergeCell ref="K43:N43"/>
    <mergeCell ref="O43:P43"/>
    <mergeCell ref="A40:F40"/>
    <mergeCell ref="K40:N40"/>
    <mergeCell ref="O40:P40"/>
    <mergeCell ref="A41:F41"/>
    <mergeCell ref="K41:N41"/>
    <mergeCell ref="O41:P41"/>
    <mergeCell ref="A38:F38"/>
    <mergeCell ref="K38:N38"/>
    <mergeCell ref="O38:P38"/>
    <mergeCell ref="A39:F39"/>
    <mergeCell ref="K39:N39"/>
    <mergeCell ref="O39:P39"/>
    <mergeCell ref="A36:F36"/>
    <mergeCell ref="K36:N36"/>
    <mergeCell ref="O36:P36"/>
    <mergeCell ref="A37:F37"/>
    <mergeCell ref="K37:N37"/>
    <mergeCell ref="O37:P37"/>
    <mergeCell ref="A34:F34"/>
    <mergeCell ref="K34:N34"/>
    <mergeCell ref="O34:P34"/>
    <mergeCell ref="A35:F35"/>
    <mergeCell ref="K35:N35"/>
    <mergeCell ref="O35:P35"/>
    <mergeCell ref="A32:F32"/>
    <mergeCell ref="K32:N32"/>
    <mergeCell ref="O32:P32"/>
    <mergeCell ref="A33:F33"/>
    <mergeCell ref="K33:N33"/>
    <mergeCell ref="O33:P33"/>
    <mergeCell ref="A30:F30"/>
    <mergeCell ref="K30:N30"/>
    <mergeCell ref="O30:P30"/>
    <mergeCell ref="A31:F31"/>
    <mergeCell ref="K31:N31"/>
    <mergeCell ref="O31:P31"/>
    <mergeCell ref="A28:F28"/>
    <mergeCell ref="K28:N28"/>
    <mergeCell ref="O28:P28"/>
    <mergeCell ref="A29:F29"/>
    <mergeCell ref="K29:N29"/>
    <mergeCell ref="O29:P29"/>
    <mergeCell ref="A26:F26"/>
    <mergeCell ref="K26:N26"/>
    <mergeCell ref="O26:P26"/>
    <mergeCell ref="A27:F27"/>
    <mergeCell ref="K27:N27"/>
    <mergeCell ref="O27:P27"/>
    <mergeCell ref="A24:F24"/>
    <mergeCell ref="K24:N24"/>
    <mergeCell ref="O24:P24"/>
    <mergeCell ref="A25:F25"/>
    <mergeCell ref="K25:N25"/>
    <mergeCell ref="O25:P25"/>
    <mergeCell ref="A22:F22"/>
    <mergeCell ref="K22:N22"/>
    <mergeCell ref="O22:P22"/>
    <mergeCell ref="A23:F23"/>
    <mergeCell ref="K23:N23"/>
    <mergeCell ref="O23:P23"/>
    <mergeCell ref="A20:F20"/>
    <mergeCell ref="K20:N20"/>
    <mergeCell ref="O20:P20"/>
    <mergeCell ref="A21:F21"/>
    <mergeCell ref="K21:N21"/>
    <mergeCell ref="O21:P21"/>
    <mergeCell ref="A18:F18"/>
    <mergeCell ref="K18:N18"/>
    <mergeCell ref="O18:P18"/>
    <mergeCell ref="A19:F19"/>
    <mergeCell ref="K19:N19"/>
    <mergeCell ref="O19:P19"/>
    <mergeCell ref="A16:F16"/>
    <mergeCell ref="K16:N16"/>
    <mergeCell ref="O16:P16"/>
    <mergeCell ref="A17:F17"/>
    <mergeCell ref="K17:N17"/>
    <mergeCell ref="O17:P17"/>
    <mergeCell ref="A15:F15"/>
    <mergeCell ref="K15:N15"/>
    <mergeCell ref="O15:P15"/>
    <mergeCell ref="A12:F12"/>
    <mergeCell ref="K12:N12"/>
    <mergeCell ref="O12:P12"/>
    <mergeCell ref="A13:F13"/>
    <mergeCell ref="K13:N13"/>
    <mergeCell ref="O13:P13"/>
    <mergeCell ref="C2:O2"/>
    <mergeCell ref="C3:O7"/>
    <mergeCell ref="A10:F10"/>
    <mergeCell ref="G10:N10"/>
    <mergeCell ref="O10:P11"/>
    <mergeCell ref="A11:F11"/>
    <mergeCell ref="K11:N11"/>
    <mergeCell ref="A14:F14"/>
    <mergeCell ref="K14:N14"/>
    <mergeCell ref="O14:P14"/>
  </mergeCells>
  <pageMargins left="0.59055118110236227" right="0.39370078740157483" top="0.39370078740157483" bottom="0.39370078740157483" header="0.39370078740157483" footer="0.39370078740157483"/>
  <pageSetup scale="35" orientation="portrait" r:id="rId1"/>
  <headerFooter alignWithMargins="0"/>
  <rowBreaks count="1" manualBreakCount="1">
    <brk id="81" max="16" man="1"/>
  </rowBreaks>
  <colBreaks count="2" manualBreakCount="2">
    <brk id="18" max="85" man="1"/>
    <brk id="1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ED196-EDEB-4818-BD27-99F5F65E7E04}">
  <sheetPr>
    <pageSetUpPr fitToPage="1"/>
  </sheetPr>
  <dimension ref="A1:K103"/>
  <sheetViews>
    <sheetView tabSelected="1" view="pageBreakPreview" topLeftCell="A55" zoomScale="40" zoomScaleNormal="100" zoomScaleSheetLayoutView="40" workbookViewId="0">
      <selection activeCell="F35" sqref="F35"/>
    </sheetView>
  </sheetViews>
  <sheetFormatPr baseColWidth="10" defaultColWidth="26" defaultRowHeight="15"/>
  <cols>
    <col min="1" max="1" width="19.7109375" customWidth="1"/>
    <col min="2" max="2" width="121.42578125" style="185" customWidth="1"/>
    <col min="3" max="3" width="49" style="183" customWidth="1"/>
    <col min="4" max="4" width="50.5703125" style="183" customWidth="1"/>
    <col min="5" max="5" width="47.5703125" style="183" customWidth="1"/>
    <col min="6" max="6" width="51" style="183" customWidth="1"/>
    <col min="7" max="7" width="47.5703125" style="183" customWidth="1"/>
    <col min="8" max="8" width="47.85546875" style="183" customWidth="1"/>
  </cols>
  <sheetData>
    <row r="1" spans="1:8" ht="19.899999999999999" customHeight="1">
      <c r="A1" s="509"/>
      <c r="B1" s="510"/>
      <c r="C1" s="510"/>
      <c r="D1" s="510"/>
      <c r="E1" s="510"/>
      <c r="F1" s="510"/>
      <c r="G1" s="510"/>
      <c r="H1" s="511"/>
    </row>
    <row r="2" spans="1:8" ht="40.5" customHeight="1">
      <c r="A2" s="134"/>
      <c r="B2" s="135"/>
      <c r="C2" s="135"/>
      <c r="D2" s="136" t="s">
        <v>165</v>
      </c>
      <c r="E2" s="135"/>
      <c r="F2" s="135"/>
      <c r="G2" s="135"/>
      <c r="H2" s="137"/>
    </row>
    <row r="3" spans="1:8" ht="8.25" customHeight="1">
      <c r="A3" s="512"/>
      <c r="B3" s="513"/>
      <c r="C3" s="513"/>
      <c r="D3" s="513"/>
      <c r="E3" s="513"/>
      <c r="F3" s="513"/>
      <c r="G3" s="513"/>
      <c r="H3" s="514"/>
    </row>
    <row r="4" spans="1:8" ht="41.25">
      <c r="A4" s="515" t="s">
        <v>229</v>
      </c>
      <c r="B4" s="516"/>
      <c r="C4" s="516"/>
      <c r="D4" s="516"/>
      <c r="E4" s="516"/>
      <c r="F4" s="516"/>
      <c r="G4" s="516"/>
      <c r="H4" s="517"/>
    </row>
    <row r="5" spans="1:8" ht="41.25">
      <c r="A5" s="497" t="s">
        <v>230</v>
      </c>
      <c r="B5" s="498"/>
      <c r="C5" s="498"/>
      <c r="D5" s="498"/>
      <c r="E5" s="498"/>
      <c r="F5" s="498"/>
      <c r="G5" s="498"/>
      <c r="H5" s="499"/>
    </row>
    <row r="6" spans="1:8" s="138" customFormat="1" ht="41.25">
      <c r="A6" s="515" t="s">
        <v>231</v>
      </c>
      <c r="B6" s="516"/>
      <c r="C6" s="516"/>
      <c r="D6" s="516"/>
      <c r="E6" s="516"/>
      <c r="F6" s="516"/>
      <c r="G6" s="516"/>
      <c r="H6" s="517"/>
    </row>
    <row r="7" spans="1:8" s="138" customFormat="1" ht="41.25">
      <c r="A7" s="518" t="s">
        <v>232</v>
      </c>
      <c r="B7" s="516"/>
      <c r="C7" s="516"/>
      <c r="D7" s="516"/>
      <c r="E7" s="516"/>
      <c r="F7" s="516"/>
      <c r="G7" s="516"/>
      <c r="H7" s="517"/>
    </row>
    <row r="8" spans="1:8" ht="48.75" customHeight="1">
      <c r="A8" s="497" t="s">
        <v>1</v>
      </c>
      <c r="B8" s="498"/>
      <c r="C8" s="498"/>
      <c r="D8" s="498"/>
      <c r="E8" s="498"/>
      <c r="F8" s="498"/>
      <c r="G8" s="498"/>
      <c r="H8" s="499"/>
    </row>
    <row r="9" spans="1:8" ht="4.5" customHeight="1">
      <c r="A9" s="139"/>
      <c r="B9" s="140"/>
      <c r="C9" s="140"/>
      <c r="D9" s="140"/>
      <c r="E9" s="140"/>
      <c r="F9" s="140"/>
      <c r="G9" s="140"/>
      <c r="H9" s="141"/>
    </row>
    <row r="10" spans="1:8" s="138" customFormat="1" ht="8.25" customHeight="1">
      <c r="A10" s="142"/>
      <c r="B10" s="143"/>
      <c r="C10" s="143"/>
      <c r="D10" s="143"/>
      <c r="E10" s="143"/>
      <c r="F10" s="143"/>
      <c r="G10" s="143"/>
      <c r="H10" s="144"/>
    </row>
    <row r="11" spans="1:8" s="138" customFormat="1" ht="9" customHeight="1">
      <c r="A11" s="145"/>
      <c r="B11" s="145"/>
      <c r="C11" s="143"/>
      <c r="D11" s="143"/>
      <c r="E11" s="143"/>
      <c r="F11" s="143"/>
      <c r="G11" s="143"/>
      <c r="H11" s="146"/>
    </row>
    <row r="12" spans="1:8" ht="41.25" customHeight="1">
      <c r="A12" s="500" t="s">
        <v>155</v>
      </c>
      <c r="B12" s="501"/>
      <c r="C12" s="504" t="s">
        <v>233</v>
      </c>
      <c r="D12" s="505"/>
      <c r="E12" s="505"/>
      <c r="F12" s="505"/>
      <c r="G12" s="506"/>
      <c r="H12" s="507" t="s">
        <v>234</v>
      </c>
    </row>
    <row r="13" spans="1:8" ht="117" customHeight="1">
      <c r="A13" s="502"/>
      <c r="B13" s="503"/>
      <c r="C13" s="147" t="s">
        <v>235</v>
      </c>
      <c r="D13" s="148" t="s">
        <v>236</v>
      </c>
      <c r="E13" s="147" t="s">
        <v>237</v>
      </c>
      <c r="F13" s="147" t="s">
        <v>120</v>
      </c>
      <c r="G13" s="147" t="s">
        <v>159</v>
      </c>
      <c r="H13" s="508"/>
    </row>
    <row r="14" spans="1:8">
      <c r="A14" s="149"/>
      <c r="B14" s="150"/>
      <c r="C14" s="151"/>
      <c r="D14" s="152"/>
      <c r="E14" s="151"/>
      <c r="F14" s="152"/>
      <c r="G14" s="151"/>
      <c r="H14" s="153"/>
    </row>
    <row r="15" spans="1:8" ht="36.75">
      <c r="A15" s="154" t="s">
        <v>238</v>
      </c>
      <c r="B15" s="155"/>
      <c r="C15" s="156">
        <f t="shared" ref="C15:H15" si="0">+C17+C20+C23+C31+C40</f>
        <v>2992766300</v>
      </c>
      <c r="D15" s="156">
        <f t="shared" si="0"/>
        <v>5836029.3500006748</v>
      </c>
      <c r="E15" s="156">
        <f t="shared" si="0"/>
        <v>2998602329.3500004</v>
      </c>
      <c r="F15" s="156">
        <f t="shared" si="0"/>
        <v>2937558575.0100069</v>
      </c>
      <c r="G15" s="156">
        <f t="shared" si="0"/>
        <v>2923225592.0100102</v>
      </c>
      <c r="H15" s="156">
        <f t="shared" si="0"/>
        <v>61043754.339988708</v>
      </c>
    </row>
    <row r="16" spans="1:8" s="161" customFormat="1" ht="36.75">
      <c r="A16" s="154"/>
      <c r="B16" s="157"/>
      <c r="C16" s="158"/>
      <c r="D16" s="159"/>
      <c r="E16" s="160"/>
      <c r="F16" s="159"/>
      <c r="G16" s="158"/>
      <c r="H16" s="160"/>
    </row>
    <row r="17" spans="1:11" ht="36.75">
      <c r="A17" s="154" t="s">
        <v>239</v>
      </c>
      <c r="B17" s="155"/>
      <c r="C17" s="162">
        <v>1911623305</v>
      </c>
      <c r="D17" s="162">
        <v>-39989613.389999546</v>
      </c>
      <c r="E17" s="162">
        <v>1871633691.6099999</v>
      </c>
      <c r="F17" s="162">
        <v>1828731548.6500058</v>
      </c>
      <c r="G17" s="162">
        <v>1819435216.9000075</v>
      </c>
      <c r="H17" s="162">
        <v>42902142.959991641</v>
      </c>
      <c r="I17" s="161"/>
      <c r="J17" s="161"/>
      <c r="K17" s="161"/>
    </row>
    <row r="18" spans="1:11" ht="36.75">
      <c r="A18" s="154"/>
      <c r="B18" s="155"/>
      <c r="C18" s="162"/>
      <c r="D18" s="162"/>
      <c r="E18" s="162"/>
      <c r="F18" s="162"/>
      <c r="G18" s="162"/>
      <c r="H18" s="162"/>
    </row>
    <row r="19" spans="1:11" s="161" customFormat="1" ht="36.75">
      <c r="A19" s="154"/>
      <c r="B19" s="163"/>
      <c r="C19" s="162"/>
      <c r="D19" s="162"/>
      <c r="E19" s="162"/>
      <c r="F19" s="162"/>
      <c r="G19" s="162"/>
      <c r="H19" s="162"/>
    </row>
    <row r="20" spans="1:11" ht="36.75">
      <c r="A20" s="154" t="s">
        <v>240</v>
      </c>
      <c r="B20" s="164"/>
      <c r="C20" s="162">
        <v>108479918</v>
      </c>
      <c r="D20" s="162">
        <v>-4726612.730000007</v>
      </c>
      <c r="E20" s="162">
        <v>103753305.27000001</v>
      </c>
      <c r="F20" s="162">
        <v>103715501.33000016</v>
      </c>
      <c r="G20" s="162">
        <v>103128251.96000011</v>
      </c>
      <c r="H20" s="162">
        <v>37803.939999894705</v>
      </c>
      <c r="I20" s="161"/>
      <c r="J20" s="161"/>
    </row>
    <row r="21" spans="1:11" ht="36.75">
      <c r="A21" s="154"/>
      <c r="B21" s="164"/>
      <c r="C21" s="162"/>
      <c r="D21" s="162"/>
      <c r="E21" s="162"/>
      <c r="F21" s="162"/>
      <c r="G21" s="162"/>
      <c r="H21" s="162"/>
      <c r="I21" s="161"/>
      <c r="J21" s="161"/>
    </row>
    <row r="22" spans="1:11" s="161" customFormat="1" ht="36.75">
      <c r="A22" s="154"/>
      <c r="B22" s="163"/>
      <c r="C22" s="162"/>
      <c r="D22" s="162"/>
      <c r="E22" s="162"/>
      <c r="F22" s="162"/>
      <c r="G22" s="162"/>
      <c r="H22" s="162"/>
    </row>
    <row r="23" spans="1:11" ht="36.75">
      <c r="A23" s="154" t="s">
        <v>241</v>
      </c>
      <c r="B23" s="164"/>
      <c r="C23" s="162">
        <v>269248626</v>
      </c>
      <c r="D23" s="162">
        <v>45906955.790000029</v>
      </c>
      <c r="E23" s="162">
        <v>315155581.79000002</v>
      </c>
      <c r="F23" s="162">
        <v>309332007.4600001</v>
      </c>
      <c r="G23" s="162">
        <v>307989462.67000008</v>
      </c>
      <c r="H23" s="162">
        <v>5823574.3299999498</v>
      </c>
      <c r="I23" s="161"/>
      <c r="J23" s="161"/>
    </row>
    <row r="24" spans="1:11" ht="36.75">
      <c r="A24" s="165"/>
      <c r="B24" s="164"/>
      <c r="C24" s="162"/>
      <c r="D24" s="162"/>
      <c r="E24" s="162"/>
      <c r="F24" s="162"/>
      <c r="G24" s="162"/>
      <c r="H24" s="162"/>
      <c r="I24" s="161"/>
      <c r="J24" s="161"/>
    </row>
    <row r="25" spans="1:11" ht="36.75">
      <c r="A25" s="165"/>
      <c r="B25" s="164" t="s">
        <v>242</v>
      </c>
      <c r="C25" s="162">
        <v>50419997</v>
      </c>
      <c r="D25" s="162">
        <v>-5823962.8199999975</v>
      </c>
      <c r="E25" s="162">
        <v>44596034.179999985</v>
      </c>
      <c r="F25" s="162">
        <v>44396845.069999799</v>
      </c>
      <c r="G25" s="162">
        <v>44137486.58999981</v>
      </c>
      <c r="H25" s="162">
        <v>199189.11000017403</v>
      </c>
      <c r="I25" s="161"/>
      <c r="J25" s="161"/>
    </row>
    <row r="26" spans="1:11" ht="36.75">
      <c r="A26" s="165"/>
      <c r="B26" s="164"/>
      <c r="C26" s="162"/>
      <c r="D26" s="162"/>
      <c r="E26" s="162"/>
      <c r="F26" s="162"/>
      <c r="G26" s="162"/>
      <c r="H26" s="162"/>
      <c r="I26" s="161"/>
      <c r="J26" s="161"/>
    </row>
    <row r="27" spans="1:11" ht="36.75">
      <c r="A27" s="165"/>
      <c r="B27" s="164"/>
      <c r="C27" s="162"/>
      <c r="D27" s="162"/>
      <c r="E27" s="162"/>
      <c r="F27" s="162"/>
      <c r="G27" s="162"/>
      <c r="H27" s="162"/>
      <c r="I27" s="161"/>
      <c r="J27" s="161"/>
    </row>
    <row r="28" spans="1:11" s="161" customFormat="1" ht="36.75">
      <c r="A28" s="154"/>
      <c r="B28" s="155" t="s">
        <v>243</v>
      </c>
      <c r="C28" s="162">
        <v>218828629</v>
      </c>
      <c r="D28" s="162">
        <v>51730918.610000029</v>
      </c>
      <c r="E28" s="162">
        <v>270559547.61000001</v>
      </c>
      <c r="F28" s="162">
        <v>264935162.39000028</v>
      </c>
      <c r="G28" s="162">
        <v>263851976.08000028</v>
      </c>
      <c r="H28" s="162">
        <v>5624385.2199997753</v>
      </c>
    </row>
    <row r="29" spans="1:11" s="161" customFormat="1" ht="36.75">
      <c r="A29" s="154"/>
      <c r="B29" s="155"/>
      <c r="C29" s="162"/>
      <c r="D29" s="162"/>
      <c r="E29" s="162"/>
      <c r="F29" s="162"/>
      <c r="G29" s="162"/>
      <c r="H29" s="162"/>
    </row>
    <row r="30" spans="1:11" s="161" customFormat="1" ht="36.75">
      <c r="A30" s="154"/>
      <c r="B30" s="155"/>
      <c r="C30" s="162"/>
      <c r="D30" s="162"/>
      <c r="E30" s="162"/>
      <c r="F30" s="162"/>
      <c r="G30" s="162"/>
      <c r="H30" s="162"/>
    </row>
    <row r="31" spans="1:11" ht="36.75">
      <c r="A31" s="166" t="s">
        <v>244</v>
      </c>
      <c r="B31" s="155"/>
      <c r="C31" s="162">
        <v>703414451</v>
      </c>
      <c r="D31" s="162">
        <v>-672381.1199998036</v>
      </c>
      <c r="E31" s="162">
        <v>702742069.87999988</v>
      </c>
      <c r="F31" s="162">
        <v>691266932.44000077</v>
      </c>
      <c r="G31" s="162">
        <v>688160075.35000277</v>
      </c>
      <c r="H31" s="162">
        <v>11475137.439997222</v>
      </c>
      <c r="I31" s="161"/>
      <c r="J31" s="161"/>
    </row>
    <row r="32" spans="1:11" ht="36.75">
      <c r="A32" s="166"/>
      <c r="B32" s="155"/>
      <c r="C32" s="162"/>
      <c r="D32" s="162"/>
      <c r="E32" s="162"/>
      <c r="F32" s="162"/>
      <c r="G32" s="162"/>
      <c r="H32" s="162"/>
      <c r="I32" s="161"/>
      <c r="J32" s="161"/>
    </row>
    <row r="33" spans="1:10" ht="36.75">
      <c r="A33" s="165"/>
      <c r="B33" s="155"/>
      <c r="C33" s="162"/>
      <c r="D33" s="162"/>
      <c r="E33" s="162"/>
      <c r="F33" s="167"/>
      <c r="G33" s="162"/>
      <c r="H33" s="168"/>
      <c r="I33" s="161"/>
      <c r="J33" s="161"/>
    </row>
    <row r="34" spans="1:10" ht="36.75">
      <c r="A34" s="154" t="s">
        <v>245</v>
      </c>
      <c r="B34" s="157"/>
      <c r="C34" s="162"/>
      <c r="D34" s="162"/>
      <c r="E34" s="169"/>
      <c r="F34" s="170"/>
      <c r="G34" s="169"/>
      <c r="H34" s="168"/>
    </row>
    <row r="35" spans="1:10" ht="36.75">
      <c r="A35" s="154" t="s">
        <v>246</v>
      </c>
      <c r="B35" s="157"/>
      <c r="C35" s="169"/>
      <c r="D35" s="169"/>
      <c r="E35" s="162"/>
      <c r="F35" s="167"/>
      <c r="G35" s="162"/>
      <c r="H35" s="168"/>
    </row>
    <row r="36" spans="1:10" ht="36.75">
      <c r="A36" s="154" t="s">
        <v>247</v>
      </c>
      <c r="B36" s="157"/>
      <c r="C36" s="162"/>
      <c r="D36" s="162"/>
      <c r="E36" s="162"/>
      <c r="F36" s="167"/>
      <c r="G36" s="162"/>
      <c r="H36" s="168"/>
    </row>
    <row r="37" spans="1:10" ht="36.75">
      <c r="A37" s="165"/>
      <c r="B37" s="155" t="s">
        <v>248</v>
      </c>
      <c r="C37" s="162"/>
      <c r="D37" s="162"/>
      <c r="E37" s="169"/>
      <c r="F37" s="170"/>
      <c r="G37" s="169"/>
      <c r="H37" s="168"/>
    </row>
    <row r="38" spans="1:10" ht="36.75">
      <c r="A38" s="165"/>
      <c r="B38" s="155" t="s">
        <v>249</v>
      </c>
      <c r="C38" s="169"/>
      <c r="D38" s="169"/>
      <c r="E38" s="169"/>
      <c r="F38" s="170"/>
      <c r="G38" s="169"/>
      <c r="H38" s="168"/>
    </row>
    <row r="39" spans="1:10" ht="36.75">
      <c r="A39" s="165"/>
      <c r="B39" s="155"/>
      <c r="C39" s="169"/>
      <c r="D39" s="169"/>
      <c r="E39" s="162"/>
      <c r="F39" s="167"/>
      <c r="G39" s="162"/>
      <c r="H39" s="168"/>
    </row>
    <row r="40" spans="1:10" ht="36.75">
      <c r="A40" s="154" t="s">
        <v>250</v>
      </c>
      <c r="B40" s="155"/>
      <c r="C40" s="162">
        <v>0</v>
      </c>
      <c r="D40" s="162">
        <v>5317680.8</v>
      </c>
      <c r="E40" s="162">
        <v>5317680.8</v>
      </c>
      <c r="F40" s="162">
        <v>4512585.13</v>
      </c>
      <c r="G40" s="162">
        <v>4512585.13</v>
      </c>
      <c r="H40" s="162">
        <v>805095.66999999993</v>
      </c>
    </row>
    <row r="41" spans="1:10" ht="36.75">
      <c r="A41" s="165"/>
      <c r="B41" s="155"/>
      <c r="C41" s="162"/>
      <c r="D41" s="167"/>
      <c r="E41" s="162"/>
      <c r="F41" s="167"/>
      <c r="G41" s="162"/>
      <c r="H41" s="168"/>
    </row>
    <row r="42" spans="1:10" ht="36.75">
      <c r="A42" s="154" t="s">
        <v>251</v>
      </c>
      <c r="B42" s="155"/>
      <c r="C42" s="158">
        <f>+C44+C46</f>
        <v>5475556121</v>
      </c>
      <c r="D42" s="158">
        <f t="shared" ref="D42:H42" si="1">+D44+D46</f>
        <v>355337938.29999971</v>
      </c>
      <c r="E42" s="158">
        <f t="shared" si="1"/>
        <v>5830894059.3000002</v>
      </c>
      <c r="F42" s="158">
        <f t="shared" si="1"/>
        <v>5830894059.3000002</v>
      </c>
      <c r="G42" s="158">
        <f t="shared" si="1"/>
        <v>5830894059.3000002</v>
      </c>
      <c r="H42" s="158">
        <f t="shared" si="1"/>
        <v>0</v>
      </c>
    </row>
    <row r="43" spans="1:10" ht="36.75">
      <c r="A43" s="154"/>
      <c r="B43" s="155"/>
      <c r="C43" s="158"/>
      <c r="D43" s="159"/>
      <c r="E43" s="158"/>
      <c r="F43" s="159"/>
      <c r="G43" s="158"/>
      <c r="H43" s="168"/>
    </row>
    <row r="44" spans="1:10" ht="36.75">
      <c r="A44" s="154" t="s">
        <v>239</v>
      </c>
      <c r="B44" s="155"/>
      <c r="C44" s="169"/>
      <c r="D44" s="170"/>
      <c r="E44" s="169"/>
      <c r="F44" s="170"/>
      <c r="G44" s="169"/>
      <c r="H44" s="168"/>
      <c r="I44" s="171"/>
    </row>
    <row r="45" spans="1:10" ht="36.75">
      <c r="A45" s="165"/>
      <c r="B45" s="155"/>
      <c r="C45" s="162"/>
      <c r="D45" s="167"/>
      <c r="E45" s="162"/>
      <c r="F45" s="167"/>
      <c r="G45" s="162"/>
      <c r="H45" s="168"/>
    </row>
    <row r="46" spans="1:10" ht="36.75">
      <c r="A46" s="154" t="s">
        <v>240</v>
      </c>
      <c r="B46" s="155"/>
      <c r="C46" s="162">
        <v>5475556121</v>
      </c>
      <c r="D46" s="162">
        <v>355337938.29999971</v>
      </c>
      <c r="E46" s="162">
        <v>5830894059.3000002</v>
      </c>
      <c r="F46" s="162">
        <v>5830894059.3000002</v>
      </c>
      <c r="G46" s="162">
        <v>5830894059.3000002</v>
      </c>
      <c r="H46" s="162">
        <v>0</v>
      </c>
      <c r="I46" s="171"/>
    </row>
    <row r="47" spans="1:10" ht="36.75">
      <c r="A47" s="165"/>
      <c r="B47" s="155"/>
      <c r="C47" s="162"/>
      <c r="D47" s="167"/>
      <c r="E47" s="162"/>
      <c r="F47" s="167"/>
      <c r="G47" s="162"/>
      <c r="H47" s="162"/>
    </row>
    <row r="48" spans="1:10" ht="36.75">
      <c r="A48" s="154" t="s">
        <v>241</v>
      </c>
      <c r="B48" s="155"/>
      <c r="C48" s="169"/>
      <c r="D48" s="170"/>
      <c r="E48" s="169"/>
      <c r="F48" s="170"/>
      <c r="G48" s="169"/>
      <c r="H48" s="169"/>
    </row>
    <row r="49" spans="1:8" ht="36.75">
      <c r="A49" s="165"/>
      <c r="B49" s="164" t="s">
        <v>242</v>
      </c>
      <c r="C49" s="172"/>
      <c r="D49" s="173"/>
      <c r="E49" s="172"/>
      <c r="F49" s="173"/>
      <c r="G49" s="172"/>
      <c r="H49" s="172"/>
    </row>
    <row r="50" spans="1:8" ht="36.75">
      <c r="A50" s="165"/>
      <c r="B50" s="155" t="s">
        <v>243</v>
      </c>
      <c r="C50" s="172"/>
      <c r="D50" s="173"/>
      <c r="E50" s="172"/>
      <c r="F50" s="173"/>
      <c r="G50" s="172"/>
      <c r="H50" s="172"/>
    </row>
    <row r="51" spans="1:8" ht="36.75">
      <c r="A51" s="165"/>
      <c r="B51" s="155"/>
      <c r="C51" s="174"/>
      <c r="D51" s="175"/>
      <c r="E51" s="174"/>
      <c r="F51" s="175"/>
      <c r="G51" s="174"/>
      <c r="H51" s="174"/>
    </row>
    <row r="52" spans="1:8" ht="36.75">
      <c r="A52" s="166" t="s">
        <v>244</v>
      </c>
      <c r="B52" s="155"/>
      <c r="C52" s="172"/>
      <c r="D52" s="173"/>
      <c r="E52" s="172"/>
      <c r="F52" s="173"/>
      <c r="G52" s="172"/>
      <c r="H52" s="172"/>
    </row>
    <row r="53" spans="1:8" ht="36.75">
      <c r="A53" s="165"/>
      <c r="B53" s="155"/>
      <c r="C53" s="174"/>
      <c r="D53" s="175"/>
      <c r="E53" s="174"/>
      <c r="F53" s="175"/>
      <c r="G53" s="174"/>
      <c r="H53" s="174"/>
    </row>
    <row r="54" spans="1:8" ht="36.75">
      <c r="A54" s="154" t="s">
        <v>245</v>
      </c>
      <c r="B54" s="155"/>
      <c r="C54" s="172"/>
      <c r="D54" s="173"/>
      <c r="E54" s="172"/>
      <c r="F54" s="173"/>
      <c r="G54" s="172"/>
      <c r="H54" s="172"/>
    </row>
    <row r="55" spans="1:8" ht="36.75">
      <c r="A55" s="154" t="s">
        <v>246</v>
      </c>
      <c r="B55" s="155"/>
      <c r="C55" s="174"/>
      <c r="D55" s="175"/>
      <c r="E55" s="174"/>
      <c r="F55" s="175"/>
      <c r="G55" s="174"/>
      <c r="H55" s="174"/>
    </row>
    <row r="56" spans="1:8" ht="36.75">
      <c r="A56" s="154" t="s">
        <v>247</v>
      </c>
      <c r="B56" s="155"/>
      <c r="C56" s="174"/>
      <c r="D56" s="175"/>
      <c r="E56" s="174"/>
      <c r="F56" s="175"/>
      <c r="G56" s="174"/>
      <c r="H56" s="174"/>
    </row>
    <row r="57" spans="1:8" ht="36.75">
      <c r="A57" s="154"/>
      <c r="B57" s="155" t="s">
        <v>248</v>
      </c>
      <c r="C57" s="172"/>
      <c r="D57" s="173"/>
      <c r="E57" s="172"/>
      <c r="F57" s="173"/>
      <c r="G57" s="172"/>
      <c r="H57" s="172"/>
    </row>
    <row r="58" spans="1:8" ht="36.75">
      <c r="A58" s="154"/>
      <c r="B58" s="155" t="s">
        <v>249</v>
      </c>
      <c r="C58" s="172"/>
      <c r="D58" s="173"/>
      <c r="E58" s="172"/>
      <c r="F58" s="173"/>
      <c r="G58" s="172"/>
      <c r="H58" s="172"/>
    </row>
    <row r="59" spans="1:8" ht="36.75">
      <c r="A59" s="165"/>
      <c r="B59" s="155"/>
      <c r="C59" s="174"/>
      <c r="D59" s="175"/>
      <c r="E59" s="174"/>
      <c r="F59" s="175"/>
      <c r="G59" s="174"/>
      <c r="H59" s="174"/>
    </row>
    <row r="60" spans="1:8" ht="36.75">
      <c r="A60" s="154" t="s">
        <v>250</v>
      </c>
      <c r="B60" s="155"/>
      <c r="C60" s="172"/>
      <c r="D60" s="173"/>
      <c r="E60" s="172"/>
      <c r="F60" s="173"/>
      <c r="G60" s="172"/>
      <c r="H60" s="172"/>
    </row>
    <row r="61" spans="1:8" ht="36.75">
      <c r="A61" s="165"/>
      <c r="B61" s="155"/>
      <c r="C61" s="172"/>
      <c r="D61" s="173"/>
      <c r="E61" s="172"/>
      <c r="F61" s="173"/>
      <c r="G61" s="172"/>
      <c r="H61" s="172"/>
    </row>
    <row r="62" spans="1:8" ht="36.75">
      <c r="A62" s="154" t="s">
        <v>252</v>
      </c>
      <c r="B62" s="155"/>
      <c r="C62" s="176">
        <f>+C42+C15</f>
        <v>8468322421</v>
      </c>
      <c r="D62" s="176">
        <f t="shared" ref="D62:H62" si="2">+D42+D15</f>
        <v>361173967.65000039</v>
      </c>
      <c r="E62" s="176">
        <f t="shared" si="2"/>
        <v>8829496388.6500015</v>
      </c>
      <c r="F62" s="176">
        <f t="shared" si="2"/>
        <v>8768452634.3100071</v>
      </c>
      <c r="G62" s="176">
        <f t="shared" si="2"/>
        <v>8754119651.3100109</v>
      </c>
      <c r="H62" s="176">
        <f t="shared" si="2"/>
        <v>61043754.339988708</v>
      </c>
    </row>
    <row r="63" spans="1:8" ht="36.75">
      <c r="A63" s="154" t="s">
        <v>253</v>
      </c>
      <c r="B63" s="155"/>
      <c r="C63" s="172"/>
      <c r="D63" s="173"/>
      <c r="E63" s="172"/>
      <c r="F63" s="173"/>
      <c r="G63" s="172"/>
      <c r="H63" s="172"/>
    </row>
    <row r="64" spans="1:8" ht="6" customHeight="1">
      <c r="A64" s="177"/>
      <c r="B64" s="178"/>
      <c r="C64" s="179"/>
      <c r="D64" s="180"/>
      <c r="E64" s="179"/>
      <c r="F64" s="180"/>
      <c r="G64" s="179"/>
      <c r="H64" s="179"/>
    </row>
    <row r="65" spans="1:8" ht="33.75">
      <c r="A65" s="181"/>
      <c r="B65" s="182"/>
    </row>
    <row r="66" spans="1:8" ht="33.75">
      <c r="A66" s="181"/>
      <c r="B66" s="182"/>
      <c r="C66" s="184"/>
      <c r="D66" s="184"/>
      <c r="E66" s="184"/>
      <c r="F66" s="184"/>
      <c r="G66" s="184"/>
      <c r="H66" s="184"/>
    </row>
    <row r="101" spans="2:8">
      <c r="B101"/>
      <c r="C101"/>
      <c r="F101"/>
      <c r="G101"/>
      <c r="H101"/>
    </row>
    <row r="102" spans="2:8">
      <c r="B102"/>
      <c r="C102"/>
      <c r="F102"/>
      <c r="G102"/>
      <c r="H102"/>
    </row>
    <row r="103" spans="2:8">
      <c r="B103"/>
      <c r="C103"/>
      <c r="F103"/>
      <c r="G103"/>
      <c r="H103"/>
    </row>
  </sheetData>
  <mergeCells count="10">
    <mergeCell ref="A8:H8"/>
    <mergeCell ref="A12:B13"/>
    <mergeCell ref="C12:G12"/>
    <mergeCell ref="H12:H13"/>
    <mergeCell ref="A1:H1"/>
    <mergeCell ref="A3:H3"/>
    <mergeCell ref="A4:H4"/>
    <mergeCell ref="A5:H5"/>
    <mergeCell ref="A6:H6"/>
    <mergeCell ref="A7:H7"/>
  </mergeCells>
  <pageMargins left="0.59055118110236227" right="0.39370078740157483" top="0.39370078740157483" bottom="0.39370078740157483" header="0.31496062992125984" footer="0.31496062992125984"/>
  <pageSetup scale="2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14</vt:i4>
      </vt:variant>
    </vt:vector>
  </HeadingPairs>
  <TitlesOfParts>
    <vt:vector size="23" baseType="lpstr">
      <vt:lpstr>Formato 1</vt:lpstr>
      <vt:lpstr>Formato 2</vt:lpstr>
      <vt:lpstr>Formato 3</vt:lpstr>
      <vt:lpstr>Formato 4</vt:lpstr>
      <vt:lpstr>Formato 5</vt:lpstr>
      <vt:lpstr>Formato 6 a)</vt:lpstr>
      <vt:lpstr>Formato 6 b)</vt:lpstr>
      <vt:lpstr>Formato 6 c)</vt:lpstr>
      <vt:lpstr>Formato 6 d)</vt:lpstr>
      <vt:lpstr>'Formato 2'!Área_de_impresión</vt:lpstr>
      <vt:lpstr>'Formato 3'!Área_de_impresión</vt:lpstr>
      <vt:lpstr>'Formato 4'!Área_de_impresión</vt:lpstr>
      <vt:lpstr>'Formato 5'!Área_de_impresión</vt:lpstr>
      <vt:lpstr>'Formato 6 a)'!Área_de_impresión</vt:lpstr>
      <vt:lpstr>'Formato 6 b)'!Área_de_impresión</vt:lpstr>
      <vt:lpstr>'Formato 6 c)'!Área_de_impresión</vt:lpstr>
      <vt:lpstr>'Formato 6 d)'!Área_de_impresión</vt:lpstr>
      <vt:lpstr>'Formato 1'!Títulos_a_imprimir</vt:lpstr>
      <vt:lpstr>'Formato 2'!Títulos_a_imprimir</vt:lpstr>
      <vt:lpstr>'Formato 5'!Títulos_a_imprimir</vt:lpstr>
      <vt:lpstr>'Formato 6 a)'!Títulos_a_imprimir</vt:lpstr>
      <vt:lpstr>'Formato 6 b)'!Títulos_a_imprimir</vt:lpstr>
      <vt:lpstr>'Formato 6 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2025-02-25T22:06:28Z</cp:lastPrinted>
  <dcterms:created xsi:type="dcterms:W3CDTF">2024-03-06T19:24:09Z</dcterms:created>
  <dcterms:modified xsi:type="dcterms:W3CDTF">2025-05-02T20:01:42Z</dcterms:modified>
</cp:coreProperties>
</file>